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akakpo\Downloads\"/>
    </mc:Choice>
  </mc:AlternateContent>
  <bookViews>
    <workbookView xWindow="0" yWindow="0" windowWidth="20490" windowHeight="7365" tabRatio="813" activeTab="5"/>
  </bookViews>
  <sheets>
    <sheet name="Form responses 1" sheetId="1" r:id="rId1"/>
    <sheet name="Form Responses - Copy" sheetId="5" r:id="rId2"/>
    <sheet name="Pvt" sheetId="8" r:id="rId3"/>
    <sheet name="Sheet3" sheetId="4" state="hidden" r:id="rId4"/>
    <sheet name="Sheet1" sheetId="2" state="hidden" r:id="rId5"/>
    <sheet name="Insights" sheetId="9" r:id="rId6"/>
    <sheet name="Duplicates" sheetId="6" state="hidden" r:id="rId7"/>
  </sheets>
  <definedNames>
    <definedName name="_xlnm._FilterDatabase" localSheetId="1" hidden="1">'Form Responses - Copy'!$A$1:$K$255</definedName>
    <definedName name="_xlnm._FilterDatabase" localSheetId="0" hidden="1">'Form responses 1'!$A$1:$Q$256</definedName>
    <definedName name="_xlnm._FilterDatabase" localSheetId="5" hidden="1">Insights!$A$3:$B$3</definedName>
    <definedName name="_xlcn.WorksheetConnection_FormResponsesCopyA1J255" hidden="1">'Form Responses - Copy'!$A$1:$K$255</definedName>
    <definedName name="pivot">'Form responses 1'!$B$1:$K$255</definedName>
    <definedName name="Pivot1">'Form responses 1'!$B$1:$K$255</definedName>
  </definedNames>
  <calcPr calcId="152511"/>
  <pivotCaches>
    <pivotCache cacheId="0" r:id="rId8"/>
    <pivotCache cacheId="1" r:id="rId9"/>
  </pivotCaches>
  <extLst>
    <ext xmlns:x15="http://schemas.microsoft.com/office/spreadsheetml/2010/11/main" uri="{FCE2AD5D-F65C-4FA6-A056-5C36A1767C68}">
      <x15:dataModel>
        <x15:modelTables>
          <x15:modelTable id="Range-acb90eb0-bbe9-4bfa-a14a-d9f32eec1a02" name="Range" connection="WorksheetConnection_Form Responses - Copy!$A$1:$J$255"/>
        </x15:modelTables>
      </x15:dataModel>
    </ext>
  </extLst>
</workbook>
</file>

<file path=xl/calcChain.xml><?xml version="1.0" encoding="utf-8"?>
<calcChain xmlns="http://schemas.openxmlformats.org/spreadsheetml/2006/main">
  <c r="G36" i="9" l="1"/>
  <c r="G54" i="9" l="1"/>
  <c r="G73" i="9"/>
  <c r="G65" i="9"/>
  <c r="B73" i="9" l="1"/>
  <c r="B65" i="9"/>
  <c r="B54" i="9"/>
  <c r="B36" i="9" l="1"/>
  <c r="E255" i="5"/>
  <c r="E254" i="5"/>
  <c r="E253" i="5"/>
  <c r="E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E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E226" i="5"/>
  <c r="E225" i="5"/>
  <c r="E224" i="5"/>
  <c r="E223" i="5"/>
  <c r="E222" i="5"/>
  <c r="E221" i="5"/>
  <c r="E220" i="5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E204" i="5"/>
  <c r="E203" i="5"/>
  <c r="E202" i="5"/>
  <c r="E201" i="5"/>
  <c r="E200" i="5"/>
  <c r="E199" i="5"/>
  <c r="E198" i="5"/>
  <c r="E197" i="5"/>
  <c r="E196" i="5"/>
  <c r="E195" i="5"/>
  <c r="E194" i="5"/>
  <c r="E193" i="5"/>
  <c r="E192" i="5"/>
  <c r="E191" i="5"/>
  <c r="E190" i="5"/>
  <c r="E189" i="5"/>
  <c r="E188" i="5"/>
  <c r="E187" i="5"/>
  <c r="E186" i="5"/>
  <c r="E185" i="5"/>
  <c r="E184" i="5"/>
  <c r="E183" i="5"/>
  <c r="E182" i="5"/>
  <c r="E181" i="5"/>
  <c r="E180" i="5"/>
  <c r="E179" i="5"/>
  <c r="E178" i="5"/>
  <c r="E177" i="5"/>
  <c r="E176" i="5"/>
  <c r="E175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D41" i="5"/>
  <c r="C41" i="5"/>
  <c r="E41" i="5" s="1"/>
  <c r="C40" i="5"/>
  <c r="E40" i="5" s="1"/>
  <c r="E39" i="5"/>
  <c r="C38" i="5"/>
  <c r="E38" i="5" s="1"/>
  <c r="C37" i="5"/>
  <c r="E37" i="5" s="1"/>
  <c r="D36" i="5"/>
  <c r="C36" i="5"/>
  <c r="E35" i="5"/>
  <c r="D34" i="5"/>
  <c r="C34" i="5"/>
  <c r="E34" i="5" s="1"/>
  <c r="C33" i="5"/>
  <c r="E33" i="5" s="1"/>
  <c r="D32" i="5"/>
  <c r="C32" i="5"/>
  <c r="E32" i="5" s="1"/>
  <c r="D31" i="5"/>
  <c r="C31" i="5"/>
  <c r="E31" i="5" s="1"/>
  <c r="C30" i="5"/>
  <c r="E30" i="5" s="1"/>
  <c r="D29" i="5"/>
  <c r="C29" i="5"/>
  <c r="E29" i="5" s="1"/>
  <c r="D28" i="5"/>
  <c r="C28" i="5"/>
  <c r="E28" i="5" s="1"/>
  <c r="D27" i="5"/>
  <c r="C27" i="5"/>
  <c r="E27" i="5" s="1"/>
  <c r="C26" i="5"/>
  <c r="E26" i="5" s="1"/>
  <c r="C25" i="5"/>
  <c r="E25" i="5" s="1"/>
  <c r="C24" i="5"/>
  <c r="E24" i="5" s="1"/>
  <c r="C23" i="5"/>
  <c r="E23" i="5" s="1"/>
  <c r="C22" i="5"/>
  <c r="E22" i="5" s="1"/>
  <c r="E21" i="5"/>
  <c r="C20" i="5"/>
  <c r="E20" i="5" s="1"/>
  <c r="E19" i="5"/>
  <c r="D18" i="5"/>
  <c r="C18" i="5"/>
  <c r="D17" i="5"/>
  <c r="C17" i="5"/>
  <c r="C16" i="5"/>
  <c r="E16" i="5" s="1"/>
  <c r="C15" i="5"/>
  <c r="E15" i="5" s="1"/>
  <c r="C14" i="5"/>
  <c r="E14" i="5" s="1"/>
  <c r="C13" i="5"/>
  <c r="E13" i="5" s="1"/>
  <c r="C12" i="5"/>
  <c r="E12" i="5" s="1"/>
  <c r="C11" i="5"/>
  <c r="E11" i="5" s="1"/>
  <c r="C10" i="5"/>
  <c r="E10" i="5" s="1"/>
  <c r="C9" i="5"/>
  <c r="E9" i="5" s="1"/>
  <c r="C8" i="5"/>
  <c r="E8" i="5" s="1"/>
  <c r="C7" i="5"/>
  <c r="E7" i="5" s="1"/>
  <c r="D6" i="5"/>
  <c r="C6" i="5"/>
  <c r="D5" i="5"/>
  <c r="C5" i="5"/>
  <c r="C4" i="5"/>
  <c r="E4" i="5" s="1"/>
  <c r="C3" i="5"/>
  <c r="E3" i="5" s="1"/>
  <c r="C2" i="5"/>
  <c r="F19" i="1"/>
  <c r="F21" i="1"/>
  <c r="F35" i="1"/>
  <c r="F39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E2" i="5" l="1"/>
  <c r="E5" i="5"/>
  <c r="E6" i="5"/>
  <c r="E17" i="5"/>
  <c r="E18" i="5"/>
  <c r="E36" i="5"/>
  <c r="D2" i="1"/>
  <c r="E2" i="1"/>
  <c r="D3" i="1"/>
  <c r="F3" i="1" s="1"/>
  <c r="D4" i="1"/>
  <c r="F4" i="1" s="1"/>
  <c r="D5" i="1"/>
  <c r="E5" i="1"/>
  <c r="D6" i="1"/>
  <c r="E6" i="1"/>
  <c r="D7" i="1"/>
  <c r="F7" i="1" s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E17" i="1"/>
  <c r="D18" i="1"/>
  <c r="E18" i="1"/>
  <c r="D20" i="1"/>
  <c r="F20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E27" i="1"/>
  <c r="D28" i="1"/>
  <c r="E28" i="1"/>
  <c r="D29" i="1"/>
  <c r="E29" i="1"/>
  <c r="D30" i="1"/>
  <c r="F30" i="1" s="1"/>
  <c r="D31" i="1"/>
  <c r="E31" i="1"/>
  <c r="D32" i="1"/>
  <c r="E32" i="1"/>
  <c r="D33" i="1"/>
  <c r="F33" i="1" s="1"/>
  <c r="D34" i="1"/>
  <c r="E34" i="1"/>
  <c r="D36" i="1"/>
  <c r="E36" i="1"/>
  <c r="D37" i="1"/>
  <c r="F37" i="1" s="1"/>
  <c r="D38" i="1"/>
  <c r="F38" i="1" s="1"/>
  <c r="D40" i="1"/>
  <c r="F40" i="1" s="1"/>
  <c r="D41" i="1"/>
  <c r="E41" i="1"/>
  <c r="F41" i="1" l="1"/>
  <c r="F32" i="1"/>
  <c r="F31" i="1"/>
  <c r="F36" i="1"/>
  <c r="F34" i="1"/>
  <c r="F29" i="1"/>
  <c r="F28" i="1"/>
  <c r="F27" i="1"/>
  <c r="F18" i="1"/>
  <c r="F17" i="1"/>
  <c r="F6" i="1"/>
  <c r="F5" i="1"/>
  <c r="F2" i="1"/>
</calcChain>
</file>

<file path=xl/comments1.xml><?xml version="1.0" encoding="utf-8"?>
<comments xmlns="http://schemas.openxmlformats.org/spreadsheetml/2006/main">
  <authors>
    <author>Windows User</author>
    <author/>
  </authors>
  <commentList>
    <comment ref="E21" authorId="0" shapeId="0">
      <text>
        <r>
          <rPr>
            <b/>
            <sz val="9"/>
            <color indexed="81"/>
            <rFont val="Tahoma"/>
            <charset val="1"/>
          </rPr>
          <t xml:space="preserve">Joojo:
</t>
        </r>
        <r>
          <rPr>
            <sz val="9"/>
            <color indexed="81"/>
            <rFont val="Tahoma"/>
            <family val="2"/>
          </rPr>
          <t>Replaced 11,172 with 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04" authorId="1" shapeId="0">
      <text>
        <r>
          <rPr>
            <sz val="10"/>
            <color rgb="FF000000"/>
            <rFont val="Arial"/>
            <scheme val="minor"/>
          </rPr>
          <t>definitely an error
	-Ralph Gerbs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/>
  </authors>
  <commentList>
    <comment ref="D21" authorId="0" shapeId="0">
      <text>
        <r>
          <rPr>
            <b/>
            <sz val="9"/>
            <color indexed="81"/>
            <rFont val="Tahoma"/>
            <charset val="1"/>
          </rPr>
          <t xml:space="preserve">Joojo:
</t>
        </r>
        <r>
          <rPr>
            <sz val="9"/>
            <color indexed="81"/>
            <rFont val="Tahoma"/>
            <family val="2"/>
          </rPr>
          <t>Replaced 11,172 with 0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04" authorId="1" shapeId="0">
      <text>
        <r>
          <rPr>
            <sz val="10"/>
            <color rgb="FF000000"/>
            <rFont val="Arial"/>
            <scheme val="minor"/>
          </rPr>
          <t>definitely an error
	-Ralph Gerbs</t>
        </r>
      </text>
    </comment>
  </commentList>
</comments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Form Responses - Copy!$A$1:$J$255" type="102" refreshedVersion="5" minRefreshableVersion="5">
    <extLst>
      <ext xmlns:x15="http://schemas.microsoft.com/office/spreadsheetml/2010/11/main" uri="{DE250136-89BD-433C-8126-D09CA5730AF9}">
        <x15:connection id="Range-acb90eb0-bbe9-4bfa-a14a-d9f32eec1a02" autoDelete="1">
          <x15:rangePr sourceName="_xlcn.WorksheetConnection_FormResponsesCopyA1J255"/>
        </x15:connection>
      </ext>
    </extLst>
  </connection>
</connections>
</file>

<file path=xl/sharedStrings.xml><?xml version="1.0" encoding="utf-8"?>
<sst xmlns="http://schemas.openxmlformats.org/spreadsheetml/2006/main" count="3132" uniqueCount="458">
  <si>
    <t>Timestamp</t>
  </si>
  <si>
    <t>Industry</t>
  </si>
  <si>
    <t>Job title</t>
  </si>
  <si>
    <t>Monthly salary (net in GHS)</t>
  </si>
  <si>
    <t>Monthly benefits and allowances (in GHS)</t>
  </si>
  <si>
    <t>Location</t>
  </si>
  <si>
    <t>Experience (in years)</t>
  </si>
  <si>
    <t>Education</t>
  </si>
  <si>
    <t>Ownership structure</t>
  </si>
  <si>
    <t xml:space="preserve">Academia / Education </t>
  </si>
  <si>
    <t>Administrative Assistant</t>
  </si>
  <si>
    <t>Accra</t>
  </si>
  <si>
    <t>Healthcare / Pharmaceutical</t>
  </si>
  <si>
    <t xml:space="preserve">Medical laboratory scientist </t>
  </si>
  <si>
    <t>Manufacturing / Retail / Sales</t>
  </si>
  <si>
    <t>Sales Manager</t>
  </si>
  <si>
    <t>Spintex, Accra</t>
  </si>
  <si>
    <t>Telecommunications</t>
  </si>
  <si>
    <t xml:space="preserve">Operations Supervisor </t>
  </si>
  <si>
    <t>Cantoment</t>
  </si>
  <si>
    <t xml:space="preserve">Mining </t>
  </si>
  <si>
    <t xml:space="preserve">HR Partner </t>
  </si>
  <si>
    <t xml:space="preserve">Remote and city sometimes </t>
  </si>
  <si>
    <t>Consultancy</t>
  </si>
  <si>
    <t xml:space="preserve">Project Engineer </t>
  </si>
  <si>
    <t xml:space="preserve">Accra </t>
  </si>
  <si>
    <t>Banking / Finance / Financial Services</t>
  </si>
  <si>
    <t xml:space="preserve">Data Analyst </t>
  </si>
  <si>
    <t>Cantonment</t>
  </si>
  <si>
    <t xml:space="preserve">Research Assistant </t>
  </si>
  <si>
    <t xml:space="preserve">Kumasi </t>
  </si>
  <si>
    <t xml:space="preserve">Civil Service </t>
  </si>
  <si>
    <t xml:space="preserve">Inspector </t>
  </si>
  <si>
    <t>Gaming / Entertainment</t>
  </si>
  <si>
    <t xml:space="preserve">Customer service </t>
  </si>
  <si>
    <t>Oil &amp; Gas</t>
  </si>
  <si>
    <t>Kernel Recovery Plant Operator (Fixed Term)</t>
  </si>
  <si>
    <t>Daboase, Wassa East District</t>
  </si>
  <si>
    <t xml:space="preserve">Staff Nurse </t>
  </si>
  <si>
    <t xml:space="preserve">Ghana Health Service </t>
  </si>
  <si>
    <t xml:space="preserve">Account Officer </t>
  </si>
  <si>
    <t xml:space="preserve">Cantonment </t>
  </si>
  <si>
    <t>Media / Advertising / Communication</t>
  </si>
  <si>
    <t>Marketing Manager</t>
  </si>
  <si>
    <t>Adabraka, Accra</t>
  </si>
  <si>
    <t xml:space="preserve">Agriculture </t>
  </si>
  <si>
    <t xml:space="preserve">Assistant agriculture officer </t>
  </si>
  <si>
    <t>Potsin</t>
  </si>
  <si>
    <t>Construction / Built Environment</t>
  </si>
  <si>
    <t xml:space="preserve">Assistant Quantity Surveyor </t>
  </si>
  <si>
    <t>Kokomlemle</t>
  </si>
  <si>
    <t xml:space="preserve">Food Processing &amp; Beverages </t>
  </si>
  <si>
    <t>Procurement officer</t>
  </si>
  <si>
    <t>Internal Auditor</t>
  </si>
  <si>
    <t>Administrative Manager</t>
  </si>
  <si>
    <t xml:space="preserve">Salesman </t>
  </si>
  <si>
    <t xml:space="preserve">Koforidua </t>
  </si>
  <si>
    <t>Logistics / Supply Chain Management /Transport</t>
  </si>
  <si>
    <t>Logistics officer1</t>
  </si>
  <si>
    <t>Kumasi</t>
  </si>
  <si>
    <t xml:space="preserve">Resident Clerk of Works </t>
  </si>
  <si>
    <t xml:space="preserve">Wa, upper West Region </t>
  </si>
  <si>
    <t>Call Over Officer</t>
  </si>
  <si>
    <t>Dzorwulu</t>
  </si>
  <si>
    <t>Accountant</t>
  </si>
  <si>
    <t>Prampram</t>
  </si>
  <si>
    <t>Maritime industry</t>
  </si>
  <si>
    <t>ELectrical Technical Officer (Container Vessel)</t>
  </si>
  <si>
    <t>Germany</t>
  </si>
  <si>
    <t>Elect Tech 1</t>
  </si>
  <si>
    <t xml:space="preserve">Offshore </t>
  </si>
  <si>
    <t>IT / Tech</t>
  </si>
  <si>
    <t>Software engineer</t>
  </si>
  <si>
    <t>Hybrid - remote and East Legon</t>
  </si>
  <si>
    <t xml:space="preserve">Client Service </t>
  </si>
  <si>
    <t xml:space="preserve">East legon </t>
  </si>
  <si>
    <t>Operations officer</t>
  </si>
  <si>
    <t xml:space="preserve">Insurance </t>
  </si>
  <si>
    <t>Underwriter</t>
  </si>
  <si>
    <t>North Ridge</t>
  </si>
  <si>
    <t xml:space="preserve">Operations officer </t>
  </si>
  <si>
    <t>Customer Service officer</t>
  </si>
  <si>
    <t xml:space="preserve">Site Manager and Head Of Logistics </t>
  </si>
  <si>
    <t>Accra and Remote</t>
  </si>
  <si>
    <t>Engineer</t>
  </si>
  <si>
    <t>Remote</t>
  </si>
  <si>
    <t xml:space="preserve">Graduate Teaching Assistant </t>
  </si>
  <si>
    <t>Legon</t>
  </si>
  <si>
    <t xml:space="preserve">General Ledger Accountant </t>
  </si>
  <si>
    <t>Circle. Partially remote</t>
  </si>
  <si>
    <t xml:space="preserve">Real Estate </t>
  </si>
  <si>
    <t>Customer Care Associate</t>
  </si>
  <si>
    <t xml:space="preserve">Cantonments </t>
  </si>
  <si>
    <t xml:space="preserve">Assistant property manager </t>
  </si>
  <si>
    <t xml:space="preserve">Airport residential area </t>
  </si>
  <si>
    <t>Teacher</t>
  </si>
  <si>
    <t>Kasoa (KoJo Oku)</t>
  </si>
  <si>
    <t>Medical Officer</t>
  </si>
  <si>
    <t>Airport residential area</t>
  </si>
  <si>
    <t>Agriculture</t>
  </si>
  <si>
    <t>Assistant Technical Officer</t>
  </si>
  <si>
    <t>Ningo</t>
  </si>
  <si>
    <t>Software Engineer</t>
  </si>
  <si>
    <t xml:space="preserve">Remote </t>
  </si>
  <si>
    <t>Journalist</t>
  </si>
  <si>
    <t xml:space="preserve">Data Entry </t>
  </si>
  <si>
    <t>Tema</t>
  </si>
  <si>
    <t xml:space="preserve">Teaching </t>
  </si>
  <si>
    <t>Swedru</t>
  </si>
  <si>
    <t>Business development manager</t>
  </si>
  <si>
    <t xml:space="preserve">Kasoa </t>
  </si>
  <si>
    <t>Facilities officer</t>
  </si>
  <si>
    <t>Several branches but I’m in Accra</t>
  </si>
  <si>
    <t>General manager</t>
  </si>
  <si>
    <t>Atwimwa Kwanwoma- Ashanti region</t>
  </si>
  <si>
    <t>Fiber Optics Engineer</t>
  </si>
  <si>
    <t>East Legon- Accra</t>
  </si>
  <si>
    <t xml:space="preserve">Customer Service Representative </t>
  </si>
  <si>
    <t>Teacher (Form Master, its a responsibility)</t>
  </si>
  <si>
    <t>Gomoa Eshiem</t>
  </si>
  <si>
    <t>Internal IT</t>
  </si>
  <si>
    <t xml:space="preserve">Business development manager </t>
  </si>
  <si>
    <t>Valuer (property)</t>
  </si>
  <si>
    <t xml:space="preserve">Ridge, Accra </t>
  </si>
  <si>
    <t xml:space="preserve">Engineering </t>
  </si>
  <si>
    <t xml:space="preserve">Treasurer </t>
  </si>
  <si>
    <t xml:space="preserve">Lashibi </t>
  </si>
  <si>
    <t xml:space="preserve">Assistant planning engineer </t>
  </si>
  <si>
    <t xml:space="preserve">Tamale </t>
  </si>
  <si>
    <t>I.T Coordinator (GES)</t>
  </si>
  <si>
    <t xml:space="preserve">Every SHS in Ghana has one I.T Coordinator </t>
  </si>
  <si>
    <t>Mining</t>
  </si>
  <si>
    <t>mechanic</t>
  </si>
  <si>
    <t>ahafo</t>
  </si>
  <si>
    <t>FMCG</t>
  </si>
  <si>
    <t xml:space="preserve">Audit Assistant </t>
  </si>
  <si>
    <t>Pharmacist and Manager</t>
  </si>
  <si>
    <t>East Legon Hills</t>
  </si>
  <si>
    <t>Entry Level Trainee</t>
  </si>
  <si>
    <t>Customer Service</t>
  </si>
  <si>
    <t>Administrative Officer</t>
  </si>
  <si>
    <t>Cantonments</t>
  </si>
  <si>
    <t>Electrical Engineering Intern</t>
  </si>
  <si>
    <t>Kanda</t>
  </si>
  <si>
    <t xml:space="preserve">Electrical Engineer </t>
  </si>
  <si>
    <t>Administration</t>
  </si>
  <si>
    <t xml:space="preserve">Admin and Expatriate services </t>
  </si>
  <si>
    <t>West Airport</t>
  </si>
  <si>
    <t xml:space="preserve">Client Account Manager </t>
  </si>
  <si>
    <t>Ogbojo</t>
  </si>
  <si>
    <t xml:space="preserve">Finance Officer </t>
  </si>
  <si>
    <t xml:space="preserve">Airport </t>
  </si>
  <si>
    <t>Junior Property Manager</t>
  </si>
  <si>
    <t>East legon</t>
  </si>
  <si>
    <t xml:space="preserve">Credit Analyst </t>
  </si>
  <si>
    <t>Technical instructor</t>
  </si>
  <si>
    <t>Haatso</t>
  </si>
  <si>
    <t>Supervisor</t>
  </si>
  <si>
    <t xml:space="preserve">Administrative assistant </t>
  </si>
  <si>
    <t>Kade</t>
  </si>
  <si>
    <t>Engineering</t>
  </si>
  <si>
    <t xml:space="preserve">Technical Officer </t>
  </si>
  <si>
    <t>Ghana</t>
  </si>
  <si>
    <t xml:space="preserve">Actuary and analytics officer </t>
  </si>
  <si>
    <t xml:space="preserve">Canada and remote </t>
  </si>
  <si>
    <t>Physician Assistant -( Medical)</t>
  </si>
  <si>
    <t>Volta</t>
  </si>
  <si>
    <t xml:space="preserve">Software Engineer </t>
  </si>
  <si>
    <t xml:space="preserve">Snr Administrative manager </t>
  </si>
  <si>
    <t xml:space="preserve">Obuasi East Health Directorate </t>
  </si>
  <si>
    <t>NGO</t>
  </si>
  <si>
    <t>Junior Communications Officer</t>
  </si>
  <si>
    <t xml:space="preserve">Airport Residential </t>
  </si>
  <si>
    <t xml:space="preserve">Engineer </t>
  </si>
  <si>
    <t xml:space="preserve">Accra w wfh option </t>
  </si>
  <si>
    <t xml:space="preserve">Graduate Assiatnt </t>
  </si>
  <si>
    <t>Quality Assurance Officer</t>
  </si>
  <si>
    <t>Assistant executive officer - HR</t>
  </si>
  <si>
    <t>Circle</t>
  </si>
  <si>
    <t>Bachelor’s Degree</t>
  </si>
  <si>
    <t>Front Desk Executive</t>
  </si>
  <si>
    <t>Private</t>
  </si>
  <si>
    <t>Data analyst</t>
  </si>
  <si>
    <t>Diploma</t>
  </si>
  <si>
    <t xml:space="preserve">Account executive </t>
  </si>
  <si>
    <t xml:space="preserve">Software Developer </t>
  </si>
  <si>
    <t>Ridge</t>
  </si>
  <si>
    <t>Hospitality</t>
  </si>
  <si>
    <t>General Manager</t>
  </si>
  <si>
    <t>Tamale</t>
  </si>
  <si>
    <t>Master’s Degree</t>
  </si>
  <si>
    <t>Sales executive</t>
  </si>
  <si>
    <t>Assitant Contracts officer</t>
  </si>
  <si>
    <t>Government</t>
  </si>
  <si>
    <t xml:space="preserve">Automation consultant </t>
  </si>
  <si>
    <t xml:space="preserve">Graduate Assistant </t>
  </si>
  <si>
    <t xml:space="preserve">Legon </t>
  </si>
  <si>
    <t>Civil Engineer</t>
  </si>
  <si>
    <t>Barekese</t>
  </si>
  <si>
    <t>Software Developer</t>
  </si>
  <si>
    <t>Senior High</t>
  </si>
  <si>
    <t>Self-employed</t>
  </si>
  <si>
    <t>Accounts Officer</t>
  </si>
  <si>
    <t>Madina</t>
  </si>
  <si>
    <t xml:space="preserve">Hospitality </t>
  </si>
  <si>
    <t xml:space="preserve">Cashier </t>
  </si>
  <si>
    <t xml:space="preserve">Lapaz </t>
  </si>
  <si>
    <t>Business development officer</t>
  </si>
  <si>
    <t>Airport residential</t>
  </si>
  <si>
    <t xml:space="preserve">Senior database developer </t>
  </si>
  <si>
    <t>Religious Institution</t>
  </si>
  <si>
    <t>Assistant Administrator</t>
  </si>
  <si>
    <t>La-Accra</t>
  </si>
  <si>
    <t xml:space="preserve">Social Media Researcher </t>
  </si>
  <si>
    <t xml:space="preserve">Assistant Engineer </t>
  </si>
  <si>
    <t>Administration &amp; Accounts Officer</t>
  </si>
  <si>
    <t xml:space="preserve">Eastern Region </t>
  </si>
  <si>
    <t xml:space="preserve">Business specialist  </t>
  </si>
  <si>
    <t xml:space="preserve">AC Technician </t>
  </si>
  <si>
    <t xml:space="preserve">Kwashieman </t>
  </si>
  <si>
    <t xml:space="preserve">Admission Counselor </t>
  </si>
  <si>
    <t>Quality Analyst</t>
  </si>
  <si>
    <t xml:space="preserve">Sale and Marketing Officer </t>
  </si>
  <si>
    <t>Credit Analyst</t>
  </si>
  <si>
    <t>DevOps</t>
  </si>
  <si>
    <t xml:space="preserve">Natural resources management </t>
  </si>
  <si>
    <t>Protocol officer</t>
  </si>
  <si>
    <t>Cyber Security operations engineer</t>
  </si>
  <si>
    <t>USA</t>
  </si>
  <si>
    <t xml:space="preserve">SHS Teacher </t>
  </si>
  <si>
    <t xml:space="preserve">Kokomelenle </t>
  </si>
  <si>
    <t xml:space="preserve">Accountant </t>
  </si>
  <si>
    <t xml:space="preserve">Cape Coast </t>
  </si>
  <si>
    <t xml:space="preserve">Business Administration </t>
  </si>
  <si>
    <t>Data Analyst</t>
  </si>
  <si>
    <t xml:space="preserve">Optometrist </t>
  </si>
  <si>
    <t>Doctoral Degree</t>
  </si>
  <si>
    <t>Pharmacist</t>
  </si>
  <si>
    <t>Tarkwa</t>
  </si>
  <si>
    <t xml:space="preserve">Architecture </t>
  </si>
  <si>
    <t>Architect</t>
  </si>
  <si>
    <t>Network Support Engineer</t>
  </si>
  <si>
    <t>East Legon</t>
  </si>
  <si>
    <t>Senior Data Analyst</t>
  </si>
  <si>
    <t>Personal Assistant</t>
  </si>
  <si>
    <t>Booking Assistant</t>
  </si>
  <si>
    <t>Achimota</t>
  </si>
  <si>
    <t xml:space="preserve">IT officer </t>
  </si>
  <si>
    <t xml:space="preserve">Research Associate </t>
  </si>
  <si>
    <t>Marketer</t>
  </si>
  <si>
    <t>Ahodwo</t>
  </si>
  <si>
    <t>Legal services</t>
  </si>
  <si>
    <t>Assistant State Attorney</t>
  </si>
  <si>
    <t>Professional law</t>
  </si>
  <si>
    <t>Account analyst</t>
  </si>
  <si>
    <t xml:space="preserve">Circle (sometimes remote) </t>
  </si>
  <si>
    <t>Associate level 2</t>
  </si>
  <si>
    <t>Hybrid</t>
  </si>
  <si>
    <t xml:space="preserve">Economic Research Analyst </t>
  </si>
  <si>
    <t>Aviation</t>
  </si>
  <si>
    <t>Sales rep</t>
  </si>
  <si>
    <t xml:space="preserve">Kokomlemle </t>
  </si>
  <si>
    <t>Business Development Officer</t>
  </si>
  <si>
    <t>Digital marketer</t>
  </si>
  <si>
    <t>Marketing Officer</t>
  </si>
  <si>
    <t>Airport</t>
  </si>
  <si>
    <t>SalesMan</t>
  </si>
  <si>
    <t xml:space="preserve">Ring road </t>
  </si>
  <si>
    <t>Software Engineer (Data)</t>
  </si>
  <si>
    <t>Osu</t>
  </si>
  <si>
    <t xml:space="preserve">Assistant Records Officer </t>
  </si>
  <si>
    <t xml:space="preserve">Executive Assistant </t>
  </si>
  <si>
    <t>Ho</t>
  </si>
  <si>
    <t xml:space="preserve">Performance Analyst </t>
  </si>
  <si>
    <t>RD</t>
  </si>
  <si>
    <t xml:space="preserve">Accra Metropolis - Korle Bu </t>
  </si>
  <si>
    <t>Account officer</t>
  </si>
  <si>
    <t>Amasaman</t>
  </si>
  <si>
    <t>Adabraka</t>
  </si>
  <si>
    <t>PA</t>
  </si>
  <si>
    <t xml:space="preserve">Eastern region </t>
  </si>
  <si>
    <t xml:space="preserve">Medical officer </t>
  </si>
  <si>
    <t xml:space="preserve">Professional degree </t>
  </si>
  <si>
    <t>Medical officer</t>
  </si>
  <si>
    <t>Professional degree</t>
  </si>
  <si>
    <t xml:space="preserve">Nurse Specialist </t>
  </si>
  <si>
    <t xml:space="preserve">Odumase Krobo </t>
  </si>
  <si>
    <t>House Officer (lowest and first rank of being a doctor)</t>
  </si>
  <si>
    <t xml:space="preserve">Cyber Security Analysts </t>
  </si>
  <si>
    <t xml:space="preserve">Consultant </t>
  </si>
  <si>
    <t>Process plant operator</t>
  </si>
  <si>
    <t xml:space="preserve">Ahafo region </t>
  </si>
  <si>
    <t xml:space="preserve">Assistant field service manager </t>
  </si>
  <si>
    <t xml:space="preserve">Recovery Executive </t>
  </si>
  <si>
    <t>Dzowulu</t>
  </si>
  <si>
    <t>Consultant</t>
  </si>
  <si>
    <t>Abelemkpe</t>
  </si>
  <si>
    <t xml:space="preserve">Statistical Forecaster </t>
  </si>
  <si>
    <t xml:space="preserve">Research and Communications Assistant </t>
  </si>
  <si>
    <t>Remote (Accra) and UK</t>
  </si>
  <si>
    <t xml:space="preserve">Project Administrative assistant </t>
  </si>
  <si>
    <t>Dodowa</t>
  </si>
  <si>
    <t>HouseOfficer (right out of school medical doctor)</t>
  </si>
  <si>
    <t>MBCHB</t>
  </si>
  <si>
    <t xml:space="preserve">Investment Manager </t>
  </si>
  <si>
    <t xml:space="preserve">Accra, East Legon </t>
  </si>
  <si>
    <t>Program Officer 3</t>
  </si>
  <si>
    <t>Not remote</t>
  </si>
  <si>
    <t>Statistician</t>
  </si>
  <si>
    <t>Marketing Associate</t>
  </si>
  <si>
    <t xml:space="preserve">Broking Officer </t>
  </si>
  <si>
    <t xml:space="preserve">Auditing </t>
  </si>
  <si>
    <t xml:space="preserve">Audit Associate </t>
  </si>
  <si>
    <t>ACCRA</t>
  </si>
  <si>
    <t xml:space="preserve">Hook up </t>
  </si>
  <si>
    <t xml:space="preserve">Process Operations </t>
  </si>
  <si>
    <t xml:space="preserve">Tema </t>
  </si>
  <si>
    <t xml:space="preserve">Field Maintenance Engineer </t>
  </si>
  <si>
    <t>Financial accountant</t>
  </si>
  <si>
    <t xml:space="preserve">Engineering Supervisor </t>
  </si>
  <si>
    <t>Western Region</t>
  </si>
  <si>
    <t>Customer care</t>
  </si>
  <si>
    <t>Enterprise Architect</t>
  </si>
  <si>
    <t>Accra(Hybrid)</t>
  </si>
  <si>
    <t>National Service</t>
  </si>
  <si>
    <t>Senior Programmes Officer</t>
  </si>
  <si>
    <t>General Manager Network Project</t>
  </si>
  <si>
    <t xml:space="preserve">Public relations </t>
  </si>
  <si>
    <t xml:space="preserve">Greater Accra </t>
  </si>
  <si>
    <t>Trader</t>
  </si>
  <si>
    <t xml:space="preserve">Supervisor </t>
  </si>
  <si>
    <t xml:space="preserve">Accra, hybrid </t>
  </si>
  <si>
    <t xml:space="preserve">computer technician </t>
  </si>
  <si>
    <t>Microsoft Technology Associate</t>
  </si>
  <si>
    <t xml:space="preserve">Customer Experience </t>
  </si>
  <si>
    <t xml:space="preserve">Accounts manager </t>
  </si>
  <si>
    <t>Assistant Director</t>
  </si>
  <si>
    <t>Doctor (Optometrist)</t>
  </si>
  <si>
    <t>Axim</t>
  </si>
  <si>
    <t xml:space="preserve">Plumber </t>
  </si>
  <si>
    <t xml:space="preserve">Madina </t>
  </si>
  <si>
    <t>Wassce</t>
  </si>
  <si>
    <t xml:space="preserve">Service personnel </t>
  </si>
  <si>
    <t>Administrator</t>
  </si>
  <si>
    <t>Classroom Teacher</t>
  </si>
  <si>
    <t>Cape Coast</t>
  </si>
  <si>
    <t xml:space="preserve">Subject Tutor </t>
  </si>
  <si>
    <t>Physical planning officer</t>
  </si>
  <si>
    <t>Senior Officer, Standards</t>
  </si>
  <si>
    <t>Hybrid Kumasi and Accra</t>
  </si>
  <si>
    <t>Senior Standards Officer</t>
  </si>
  <si>
    <t>Kumasi and Accra hybrid</t>
  </si>
  <si>
    <t>Offshore Technician</t>
  </si>
  <si>
    <t>Relationship Manager</t>
  </si>
  <si>
    <t xml:space="preserve">GENERAL MANAGER </t>
  </si>
  <si>
    <t xml:space="preserve">SUNYANI </t>
  </si>
  <si>
    <t>Pricing Analyst</t>
  </si>
  <si>
    <t>Accra. Hybrid</t>
  </si>
  <si>
    <t xml:space="preserve">Bank teller </t>
  </si>
  <si>
    <t xml:space="preserve">Processing Officer </t>
  </si>
  <si>
    <t>Social media manager</t>
  </si>
  <si>
    <t># 7 Dzorwulu Crescent</t>
  </si>
  <si>
    <t>Mining Engineer</t>
  </si>
  <si>
    <t>Tarkwa/hybrid</t>
  </si>
  <si>
    <t xml:space="preserve">Operations Associate </t>
  </si>
  <si>
    <t>Account Manager (Client Relations not Finance)</t>
  </si>
  <si>
    <t>Economist</t>
  </si>
  <si>
    <t>Community Manager</t>
  </si>
  <si>
    <t xml:space="preserve">Photographer </t>
  </si>
  <si>
    <t xml:space="preserve">Teshie </t>
  </si>
  <si>
    <t>Technical Advisor</t>
  </si>
  <si>
    <t>Airport residential area. Eithiopian Embassy</t>
  </si>
  <si>
    <t xml:space="preserve">Catering </t>
  </si>
  <si>
    <t xml:space="preserve">Aviation </t>
  </si>
  <si>
    <t>On site</t>
  </si>
  <si>
    <t>Insurance Claims Officer</t>
  </si>
  <si>
    <t>Ticketing Officer</t>
  </si>
  <si>
    <t xml:space="preserve">Credit Control Officer </t>
  </si>
  <si>
    <t xml:space="preserve">Well Intervention Engineer </t>
  </si>
  <si>
    <t xml:space="preserve">Takoradi </t>
  </si>
  <si>
    <t xml:space="preserve">XDS Data Ghana Limited - Credit Reference Bureau (Tesano) </t>
  </si>
  <si>
    <t xml:space="preserve">Sales Manager </t>
  </si>
  <si>
    <t>Photographer</t>
  </si>
  <si>
    <t>From home</t>
  </si>
  <si>
    <t>Geomatic Engineer</t>
  </si>
  <si>
    <t xml:space="preserve">Hybrid </t>
  </si>
  <si>
    <t>Mechanic</t>
  </si>
  <si>
    <t>Lands Administrator</t>
  </si>
  <si>
    <t>Tamale (lands commission)</t>
  </si>
  <si>
    <t xml:space="preserve">Snr. Planning Engineer </t>
  </si>
  <si>
    <t xml:space="preserve">Relationship Officer </t>
  </si>
  <si>
    <t xml:space="preserve">Procurement Manager </t>
  </si>
  <si>
    <t>Assistant Research fellow and lecturer</t>
  </si>
  <si>
    <t xml:space="preserve">in person </t>
  </si>
  <si>
    <t xml:space="preserve">National Service Personnel </t>
  </si>
  <si>
    <t>Circle. Hybrid</t>
  </si>
  <si>
    <t>Remote job</t>
  </si>
  <si>
    <t xml:space="preserve">Shop Supervisor </t>
  </si>
  <si>
    <t>Academia / Education</t>
  </si>
  <si>
    <t xml:space="preserve">Medical Laboratory Scientists </t>
  </si>
  <si>
    <t xml:space="preserve">Facilities Manager </t>
  </si>
  <si>
    <t xml:space="preserve">Roman ridge </t>
  </si>
  <si>
    <t>Estate manager</t>
  </si>
  <si>
    <t>Digital Strategist</t>
  </si>
  <si>
    <t xml:space="preserve">Dzorwulu </t>
  </si>
  <si>
    <t>Human Resource Manager (Ghana Health Service)</t>
  </si>
  <si>
    <t xml:space="preserve">Upper West </t>
  </si>
  <si>
    <t xml:space="preserve">Okponglo Harvard </t>
  </si>
  <si>
    <t>Property Admin</t>
  </si>
  <si>
    <t>Airport. Office Job</t>
  </si>
  <si>
    <t xml:space="preserve">Associate Engineer </t>
  </si>
  <si>
    <t>Central Region</t>
  </si>
  <si>
    <t xml:space="preserve">IT OFFICER </t>
  </si>
  <si>
    <t xml:space="preserve">Accra Ridge nothing like hybrid or remote </t>
  </si>
  <si>
    <t>Welder / Boilermaker / Fabricator</t>
  </si>
  <si>
    <t>NVTI</t>
  </si>
  <si>
    <t>CCR</t>
  </si>
  <si>
    <t>TEMA</t>
  </si>
  <si>
    <t>Technician (Fibre Optics)</t>
  </si>
  <si>
    <t xml:space="preserve">Professional Teacher </t>
  </si>
  <si>
    <t>Customer Care Rep - MTN</t>
  </si>
  <si>
    <t>Row Labels</t>
  </si>
  <si>
    <t>Grand Total</t>
  </si>
  <si>
    <t>Average of Monthly salary (net in GHS)</t>
  </si>
  <si>
    <t>Civil Service</t>
  </si>
  <si>
    <t>Food Processing &amp; Beverages</t>
  </si>
  <si>
    <t>Insurance</t>
  </si>
  <si>
    <t>Real Estate</t>
  </si>
  <si>
    <t>Natural resources management</t>
  </si>
  <si>
    <t>Architecture</t>
  </si>
  <si>
    <t>Auditing</t>
  </si>
  <si>
    <t>Total Compensation</t>
  </si>
  <si>
    <t>Location (Regional Capital)</t>
  </si>
  <si>
    <t>Koforidua</t>
  </si>
  <si>
    <t>Wa</t>
  </si>
  <si>
    <t>Takoradi</t>
  </si>
  <si>
    <t>Other</t>
  </si>
  <si>
    <t>Sunyani</t>
  </si>
  <si>
    <t>Acr</t>
  </si>
  <si>
    <t>Goaso</t>
  </si>
  <si>
    <t>Total Entries or Count</t>
  </si>
  <si>
    <t>Minimum Monthly Salary</t>
  </si>
  <si>
    <t>Maximum Monthly Salary</t>
  </si>
  <si>
    <t>Average Monthly Salary</t>
  </si>
  <si>
    <t>Education (Cleaned)</t>
  </si>
  <si>
    <t>Senior High School Diploma</t>
  </si>
  <si>
    <t>Professional Degree</t>
  </si>
  <si>
    <t xml:space="preserve">Professional Degree </t>
  </si>
  <si>
    <t>Minimum Monthly Benefits</t>
  </si>
  <si>
    <t>Maximum Monthly Benefits</t>
  </si>
  <si>
    <t>Average Monthly Benefits</t>
  </si>
  <si>
    <t>Insights by Educational Level</t>
  </si>
  <si>
    <t>Industry Insights</t>
  </si>
  <si>
    <t>Insights by Ownership Structure</t>
  </si>
  <si>
    <t>Median Monthly Benefits</t>
  </si>
  <si>
    <t>Median Monthly Salary</t>
  </si>
  <si>
    <t>Insights by Location (Regional Capitals)</t>
  </si>
  <si>
    <t>Total Responses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</si>
</sst>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[$£-809]#,##0.00"/>
    <numFmt numFmtId="166" formatCode="m/d/yyyy\ h:mm:ss"/>
    <numFmt numFmtId="167" formatCode="#,##0;\(#,##0\)"/>
    <numFmt numFmtId="168" formatCode="_-* #,##0_-;\-* #,##0_-;_-* &quot;-&quot;??_-;_-@_-"/>
  </numFmts>
  <fonts count="8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Arial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63D297"/>
        <bgColor rgb="FF63D297"/>
      </patternFill>
    </fill>
    <fill>
      <patternFill patternType="solid">
        <fgColor rgb="FFFFFFFF"/>
        <bgColor rgb="FFFFFFFF"/>
      </patternFill>
    </fill>
    <fill>
      <patternFill patternType="solid">
        <fgColor rgb="FFE7F9EF"/>
        <bgColor rgb="FFE7F9EF"/>
      </patternFill>
    </fill>
    <fill>
      <patternFill patternType="solid">
        <fgColor rgb="FFFFFF00"/>
        <bgColor rgb="FFE7F9EF"/>
      </patternFill>
    </fill>
    <fill>
      <patternFill patternType="solid">
        <fgColor rgb="FFFFFF00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0FAF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BEDE5"/>
        <bgColor indexed="64"/>
      </patternFill>
    </fill>
    <fill>
      <patternFill patternType="solid">
        <fgColor rgb="FFECF3F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3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165" fontId="1" fillId="2" borderId="0" xfId="0" applyNumberFormat="1" applyFont="1" applyFill="1" applyAlignment="1"/>
    <xf numFmtId="4" fontId="1" fillId="2" borderId="0" xfId="0" applyNumberFormat="1" applyFont="1" applyFill="1" applyAlignment="1"/>
    <xf numFmtId="166" fontId="1" fillId="3" borderId="0" xfId="0" applyNumberFormat="1" applyFont="1" applyFill="1" applyAlignment="1"/>
    <xf numFmtId="0" fontId="1" fillId="3" borderId="0" xfId="0" applyFont="1" applyFill="1" applyAlignment="1"/>
    <xf numFmtId="167" fontId="1" fillId="3" borderId="0" xfId="0" applyNumberFormat="1" applyFont="1" applyFill="1" applyAlignment="1"/>
    <xf numFmtId="0" fontId="1" fillId="3" borderId="0" xfId="0" applyFont="1" applyFill="1" applyAlignment="1"/>
    <xf numFmtId="4" fontId="1" fillId="3" borderId="0" xfId="0" applyNumberFormat="1" applyFont="1" applyFill="1" applyAlignment="1"/>
    <xf numFmtId="166" fontId="1" fillId="4" borderId="0" xfId="0" applyNumberFormat="1" applyFont="1" applyFill="1" applyAlignment="1"/>
    <xf numFmtId="0" fontId="1" fillId="4" borderId="0" xfId="0" applyFont="1" applyFill="1" applyAlignment="1"/>
    <xf numFmtId="167" fontId="1" fillId="4" borderId="0" xfId="0" applyNumberFormat="1" applyFont="1" applyFill="1" applyAlignment="1"/>
    <xf numFmtId="0" fontId="1" fillId="4" borderId="0" xfId="0" applyFont="1" applyFill="1" applyAlignment="1"/>
    <xf numFmtId="4" fontId="1" fillId="4" borderId="0" xfId="0" applyNumberFormat="1" applyFont="1" applyFill="1" applyAlignment="1"/>
    <xf numFmtId="167" fontId="1" fillId="3" borderId="0" xfId="0" applyNumberFormat="1" applyFont="1" applyFill="1" applyAlignment="1"/>
    <xf numFmtId="0" fontId="1" fillId="3" borderId="0" xfId="0" applyFont="1" applyFill="1"/>
    <xf numFmtId="167" fontId="1" fillId="3" borderId="0" xfId="0" applyNumberFormat="1" applyFont="1" applyFill="1"/>
    <xf numFmtId="4" fontId="1" fillId="3" borderId="0" xfId="0" applyNumberFormat="1" applyFont="1" applyFill="1"/>
    <xf numFmtId="0" fontId="1" fillId="4" borderId="0" xfId="0" applyFont="1" applyFill="1"/>
    <xf numFmtId="167" fontId="1" fillId="4" borderId="0" xfId="0" applyNumberFormat="1" applyFont="1" applyFill="1"/>
    <xf numFmtId="4" fontId="1" fillId="4" borderId="0" xfId="0" applyNumberFormat="1" applyFont="1" applyFill="1"/>
    <xf numFmtId="0" fontId="0" fillId="0" borderId="0" xfId="0" pivotButton="1" applyFont="1" applyAlignment="1"/>
    <xf numFmtId="0" fontId="0" fillId="0" borderId="0" xfId="0" applyFont="1" applyAlignment="1">
      <alignment horizontal="left"/>
    </xf>
    <xf numFmtId="0" fontId="0" fillId="0" borderId="0" xfId="0" applyNumberFormat="1" applyFont="1" applyAlignment="1"/>
    <xf numFmtId="0" fontId="1" fillId="5" borderId="0" xfId="0" applyFont="1" applyFill="1" applyAlignment="1"/>
    <xf numFmtId="0" fontId="1" fillId="6" borderId="0" xfId="0" applyFont="1" applyFill="1" applyAlignment="1"/>
    <xf numFmtId="0" fontId="6" fillId="0" borderId="0" xfId="0" applyFont="1" applyAlignment="1"/>
    <xf numFmtId="0" fontId="7" fillId="0" borderId="0" xfId="0" applyFont="1" applyAlignment="1"/>
    <xf numFmtId="0" fontId="6" fillId="7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8" borderId="0" xfId="0" applyFont="1" applyFill="1" applyAlignment="1">
      <alignment vertical="center" wrapText="1"/>
    </xf>
    <xf numFmtId="0" fontId="6" fillId="9" borderId="0" xfId="0" applyFont="1" applyFill="1" applyAlignment="1">
      <alignment vertical="center" wrapText="1"/>
    </xf>
    <xf numFmtId="164" fontId="0" fillId="0" borderId="0" xfId="0" applyNumberFormat="1" applyFont="1" applyAlignment="1"/>
    <xf numFmtId="167" fontId="0" fillId="0" borderId="0" xfId="0" applyNumberFormat="1" applyFont="1" applyAlignment="1"/>
    <xf numFmtId="0" fontId="6" fillId="13" borderId="0" xfId="0" applyFont="1" applyFill="1" applyAlignment="1">
      <alignment vertical="center" wrapText="1"/>
    </xf>
    <xf numFmtId="0" fontId="6" fillId="12" borderId="0" xfId="0" applyFont="1" applyFill="1" applyAlignment="1">
      <alignment vertical="center" wrapText="1"/>
    </xf>
    <xf numFmtId="0" fontId="6" fillId="10" borderId="0" xfId="0" applyFont="1" applyFill="1" applyAlignment="1">
      <alignment vertical="center" wrapText="1"/>
    </xf>
    <xf numFmtId="0" fontId="6" fillId="14" borderId="0" xfId="0" applyFont="1" applyFill="1" applyAlignment="1">
      <alignment vertical="center" wrapText="1"/>
    </xf>
    <xf numFmtId="168" fontId="7" fillId="7" borderId="0" xfId="1" applyNumberFormat="1" applyFont="1" applyFill="1" applyAlignment="1"/>
    <xf numFmtId="164" fontId="7" fillId="7" borderId="0" xfId="1" applyFont="1" applyFill="1" applyAlignment="1"/>
    <xf numFmtId="164" fontId="7" fillId="7" borderId="0" xfId="0" applyNumberFormat="1" applyFont="1" applyFill="1" applyAlignment="1"/>
    <xf numFmtId="164" fontId="7" fillId="15" borderId="0" xfId="1" applyFont="1" applyFill="1" applyAlignment="1"/>
    <xf numFmtId="0" fontId="7" fillId="15" borderId="0" xfId="0" applyFont="1" applyFill="1" applyAlignment="1"/>
    <xf numFmtId="0" fontId="6" fillId="16" borderId="0" xfId="0" applyFont="1" applyFill="1" applyAlignment="1">
      <alignment vertical="center"/>
    </xf>
    <xf numFmtId="0" fontId="6" fillId="18" borderId="0" xfId="0" applyFont="1" applyFill="1" applyAlignment="1">
      <alignment vertical="center"/>
    </xf>
    <xf numFmtId="0" fontId="7" fillId="17" borderId="0" xfId="0" applyFont="1" applyFill="1" applyAlignment="1"/>
    <xf numFmtId="164" fontId="7" fillId="17" borderId="0" xfId="1" applyFont="1" applyFill="1" applyAlignment="1"/>
    <xf numFmtId="168" fontId="7" fillId="19" borderId="0" xfId="1" applyNumberFormat="1" applyFont="1" applyFill="1" applyAlignment="1"/>
    <xf numFmtId="164" fontId="7" fillId="19" borderId="0" xfId="1" applyFont="1" applyFill="1" applyAlignment="1"/>
    <xf numFmtId="0" fontId="6" fillId="12" borderId="0" xfId="0" applyFont="1" applyFill="1" applyAlignment="1">
      <alignment vertical="center"/>
    </xf>
    <xf numFmtId="164" fontId="7" fillId="20" borderId="0" xfId="1" applyFont="1" applyFill="1" applyAlignment="1"/>
    <xf numFmtId="168" fontId="7" fillId="20" borderId="0" xfId="1" applyNumberFormat="1" applyFont="1" applyFill="1" applyAlignment="1"/>
    <xf numFmtId="164" fontId="7" fillId="22" borderId="0" xfId="1" applyFont="1" applyFill="1" applyAlignment="1"/>
    <xf numFmtId="0" fontId="7" fillId="22" borderId="0" xfId="0" applyFont="1" applyFill="1" applyAlignment="1"/>
    <xf numFmtId="168" fontId="7" fillId="11" borderId="0" xfId="1" applyNumberFormat="1" applyFont="1" applyFill="1" applyAlignment="1"/>
    <xf numFmtId="164" fontId="7" fillId="11" borderId="0" xfId="1" applyFont="1" applyFill="1" applyAlignment="1"/>
    <xf numFmtId="0" fontId="6" fillId="21" borderId="0" xfId="0" applyFont="1" applyFill="1" applyAlignment="1">
      <alignment vertical="center" wrapText="1"/>
    </xf>
    <xf numFmtId="0" fontId="7" fillId="11" borderId="0" xfId="0" applyFont="1" applyFill="1" applyAlignment="1"/>
    <xf numFmtId="0" fontId="6" fillId="14" borderId="0" xfId="0" applyFont="1" applyFill="1" applyAlignment="1">
      <alignment vertical="center"/>
    </xf>
    <xf numFmtId="0" fontId="7" fillId="23" borderId="0" xfId="0" applyFont="1" applyFill="1" applyAlignment="1"/>
    <xf numFmtId="164" fontId="7" fillId="23" borderId="0" xfId="1" applyFont="1" applyFill="1" applyAlignment="1"/>
  </cellXfs>
  <cellStyles count="2">
    <cellStyle name="Comma" xfId="1" builtinId="3"/>
    <cellStyle name="Normal" xfId="0" builtinId="0"/>
  </cellStyles>
  <dxfs count="1">
    <dxf>
      <numFmt numFmtId="164" formatCode="_-* #,##0.00_-;\-* #,##0.00_-;_-* &quot;-&quot;??_-;_-@_-"/>
    </dxf>
  </dxfs>
  <tableStyles count="0" defaultTableStyle="TableStyleMedium2" defaultPivotStyle="PivotStyleLight16"/>
  <colors>
    <mruColors>
      <color rgb="FFECF3FE"/>
      <color rgb="FFFBEDE5"/>
      <color rgb="FFF0FAF4"/>
      <color rgb="FFC4EAD2"/>
      <color rgb="FF79F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theme" Target="theme/theme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powerPivotData" Target="model/item.data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sther Doku Mensah" refreshedDate="44715.639320601855" createdVersion="8" refreshedVersion="8" minRefreshableVersion="3" recordCount="261">
  <cacheSource type="worksheet">
    <worksheetSource name="pivot"/>
  </cacheSource>
  <cacheFields count="8">
    <cacheField name="Industry" numFmtId="0">
      <sharedItems count="39">
        <s v="Academia / Education "/>
        <s v="Healthcare / Pharmaceutical"/>
        <s v="Manufacturing / Retail / Sales"/>
        <s v="Telecommunications"/>
        <s v="Mining "/>
        <s v="Consultancy"/>
        <s v="Banking / Finance / Financial Services"/>
        <s v="Civil Service "/>
        <s v="Gaming / Entertainment"/>
        <s v="Oil &amp; Gas"/>
        <s v="Media / Advertising / Communication"/>
        <s v="Agriculture "/>
        <s v="Construction / Built Environment"/>
        <s v="Food Processing &amp; Beverages "/>
        <s v="Logistics / Supply Chain Management /Transport"/>
        <s v="Maritime industry"/>
        <s v="IT / Tech"/>
        <s v="Insurance "/>
        <s v="Real Estate "/>
        <s v="Agriculture"/>
        <s v="Engineering "/>
        <s v="Mining"/>
        <s v="FMCG"/>
        <s v="Administration"/>
        <s v="Engineering"/>
        <s v="NGO"/>
        <s v="Hospitality"/>
        <s v="Hospitality "/>
        <s v="Religious Institution"/>
        <s v="Natural resources management "/>
        <s v="Architecture "/>
        <s v="Legal services"/>
        <s v="Aviation"/>
        <s v="Auditing "/>
        <s v="Hook up "/>
        <s v="Service personnel "/>
        <s v="Aviation "/>
        <s v="Academia / Education"/>
        <s v="CCR"/>
      </sharedItems>
    </cacheField>
    <cacheField name="Job title" numFmtId="0">
      <sharedItems/>
    </cacheField>
    <cacheField name="Monthly salary (net in GHS)" numFmtId="0">
      <sharedItems containsSemiMixedTypes="0" containsString="0" containsNumber="1" minValue="400" maxValue="56000" count="161">
        <n v="1224"/>
        <n v="2713.3333333333335"/>
        <n v="700"/>
        <n v="8400"/>
        <n v="750"/>
        <n v="7000"/>
        <n v="1500"/>
        <n v="1200"/>
        <n v="1923.25"/>
        <n v="990"/>
        <n v="2165"/>
        <n v="2900"/>
        <n v="2500"/>
        <n v="1363.72"/>
        <n v="3300"/>
        <n v="1600"/>
        <n v="2390"/>
        <n v="11172"/>
        <n v="1300"/>
        <n v="4000"/>
        <n v="33807.5"/>
        <n v="7426"/>
        <n v="2259"/>
        <n v="6500"/>
        <n v="4267"/>
        <n v="1034"/>
        <n v="3500"/>
        <n v="23333.333333333332"/>
        <n v="2343"/>
        <n v="545"/>
        <n v="1516"/>
        <n v="450"/>
        <n v="8000"/>
        <n v="2916.6666666666665"/>
        <n v="14000"/>
        <n v="3000"/>
        <n v="2000"/>
        <n v="2100"/>
        <n v="1226"/>
        <n v="3741.2"/>
        <n v="1100"/>
        <n v="4340"/>
        <n v="3950"/>
        <n v="2700"/>
        <n v="2167"/>
        <n v="800"/>
        <n v="4200"/>
        <n v="6010.54"/>
        <n v="1667.83"/>
        <n v="500"/>
        <n v="3700"/>
        <n v="2929"/>
        <n v="1875"/>
        <n v="11380"/>
        <n v="1000"/>
        <n v="24000"/>
        <n v="3200"/>
        <n v="8100"/>
        <n v="9000"/>
        <n v="5759.63"/>
        <n v="1780"/>
        <n v="2760"/>
        <n v="13000"/>
        <n v="1015"/>
        <n v="4850"/>
        <n v="7158"/>
        <n v="56000"/>
        <n v="40000"/>
        <n v="2200"/>
        <n v="4770"/>
        <n v="6000"/>
        <n v="785"/>
        <n v="7200"/>
        <n v="1700"/>
        <n v="15500"/>
        <n v="2800"/>
        <n v="20000"/>
        <n v="3400"/>
        <n v="25000"/>
        <n v="10270"/>
        <n v="2086"/>
        <n v="2201"/>
        <n v="1451.86"/>
        <n v="3446.6"/>
        <n v="1400"/>
        <n v="3265"/>
        <n v="2450"/>
        <n v="6800"/>
        <n v="4750"/>
        <n v="42817"/>
        <n v="1860"/>
        <n v="6300"/>
        <n v="4255.88"/>
        <n v="9716"/>
        <n v="6100"/>
        <n v="10375"/>
        <n v="4700"/>
        <n v="1889"/>
        <n v="5279.22"/>
        <n v="2531"/>
        <n v="10600"/>
        <n v="1966.63"/>
        <n v="2792"/>
        <n v="2340.59"/>
        <n v="2831.05"/>
        <n v="2978"/>
        <n v="7800.54"/>
        <n v="7856.04"/>
        <n v="30774"/>
        <n v="6480"/>
        <n v="1720"/>
        <n v="36000"/>
        <n v="11879"/>
        <n v="3100"/>
        <n v="5000"/>
        <n v="3800"/>
        <n v="5200"/>
        <n v="4173"/>
        <n v="600"/>
        <n v="30000"/>
        <n v="2772"/>
        <n v="35000"/>
        <n v="400"/>
        <n v="15000"/>
        <n v="9400"/>
        <n v="10134"/>
        <n v="6600"/>
        <n v="4120"/>
        <n v="2824.71"/>
        <n v="2027"/>
        <n v="554"/>
        <n v="2231.6999999999998"/>
        <n v="1800"/>
        <n v="2300"/>
        <n v="7500"/>
        <n v="5652"/>
        <n v="3600"/>
        <n v="5270"/>
        <n v="1779"/>
        <n v="5500"/>
        <n v="4004"/>
        <n v="25475"/>
        <n v="1452.9"/>
        <n v="5182"/>
        <n v="17500"/>
        <n v="23000"/>
        <n v="5197.2"/>
        <n v="2392.92"/>
        <n v="16500"/>
        <n v="1650"/>
        <n v="4100"/>
        <n v="1750"/>
        <n v="2617"/>
        <n v="1096.8"/>
        <n v="2821.1"/>
        <n v="2016.4"/>
        <n v="2268.09"/>
        <n v="566"/>
        <n v="6400"/>
        <n v="935"/>
        <n v="2274"/>
      </sharedItems>
    </cacheField>
    <cacheField name="Monthly benefits and allowances (in GHS)" numFmtId="0">
      <sharedItems containsSemiMixedTypes="0" containsString="0" containsNumber="1" minValue="0" maxValue="11172"/>
    </cacheField>
    <cacheField name="Location" numFmtId="0">
      <sharedItems/>
    </cacheField>
    <cacheField name="Experience (in years)" numFmtId="0">
      <sharedItems containsString="0" containsBlank="1" containsNumber="1" minValue="0" maxValue="40"/>
    </cacheField>
    <cacheField name="Education" numFmtId="0">
      <sharedItems containsBlank="1"/>
    </cacheField>
    <cacheField name="Ownership structur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Emmanuel Akakpo" refreshedDate="44717.622701388886" backgroundQuery="1" createdVersion="5" refreshedVersion="5" minRefreshableVersion="3" recordCount="0" supportSubquery="1" supportAdvancedDrill="1">
  <cacheSource type="external" connectionId="1"/>
  <cacheFields count="3">
    <cacheField name="[Range].[Education (Cleaned)].[Education (Cleaned)]" caption="Education (Cleaned)" numFmtId="0" hierarchy="9" level="1">
      <sharedItems count="6">
        <s v="Bachelor’s Degree"/>
        <s v="Diploma"/>
        <s v="Doctoral Degree"/>
        <s v="Master’s Degree"/>
        <s v="Professional Degree"/>
        <s v="Senior High School Diploma"/>
      </sharedItems>
    </cacheField>
    <cacheField name="[Range].[Ownership structure].[Ownership structure]" caption="Ownership structure" numFmtId="0" hierarchy="10" level="1">
      <sharedItems count="3">
        <s v="Government"/>
        <s v="Private"/>
        <s v="Self-employed"/>
      </sharedItems>
    </cacheField>
    <cacheField name="[Measures].[Average of Monthly salary (net in GHS)]" caption="Average of Monthly salary (net in GHS)" numFmtId="0" hierarchy="17" level="32767"/>
  </cacheFields>
  <cacheHierarchies count="24">
    <cacheHierarchy uniqueName="[Range].[Industry]" caption="Industry" attribute="1" defaultMemberUniqueName="[Range].[Industry].[All]" allUniqueName="[Range].[Industry].[All]" dimensionUniqueName="[Range]" displayFolder="" count="2" memberValueDatatype="130" unbalanced="0"/>
    <cacheHierarchy uniqueName="[Range].[Job title]" caption="Job title" attribute="1" defaultMemberUniqueName="[Range].[Job title].[All]" allUniqueName="[Range].[Job title].[All]" dimensionUniqueName="[Range]" displayFolder="" count="2" memberValueDatatype="130" unbalanced="0"/>
    <cacheHierarchy uniqueName="[Range].[Monthly salary (net in GHS)]" caption="Monthly salary (net in GHS)" attribute="1" defaultMemberUniqueName="[Range].[Monthly salary (net in GHS)].[All]" allUniqueName="[Range].[Monthly salary (net in GHS)].[All]" dimensionUniqueName="[Range]" displayFolder="" count="2" memberValueDatatype="5" unbalanced="0"/>
    <cacheHierarchy uniqueName="[Range].[Monthly benefits and allowances (in GHS)]" caption="Monthly benefits and allowances (in GHS)" attribute="1" defaultMemberUniqueName="[Range].[Monthly benefits and allowances (in GHS)].[All]" allUniqueName="[Range].[Monthly benefits and allowances (in GHS)].[All]" dimensionUniqueName="[Range]" displayFolder="" count="2" memberValueDatatype="5" unbalanced="0"/>
    <cacheHierarchy uniqueName="[Range].[Total Compensation]" caption="Total Compensation" attribute="1" defaultMemberUniqueName="[Range].[Total Compensation].[All]" allUniqueName="[Range].[Total Compensation].[All]" dimensionUniqueName="[Range]" displayFolder="" count="2" memberValueDatatype="5" unbalanced="0"/>
    <cacheHierarchy uniqueName="[Range].[Location]" caption="Location" attribute="1" defaultMemberUniqueName="[Range].[Location].[All]" allUniqueName="[Range].[Location].[All]" dimensionUniqueName="[Range]" displayFolder="" count="2" memberValueDatatype="130" unbalanced="0"/>
    <cacheHierarchy uniqueName="[Range].[Location (Regional Capital)]" caption="Location (Regional Capital)" attribute="1" defaultMemberUniqueName="[Range].[Location (Regional Capital)].[All]" allUniqueName="[Range].[Location (Regional Capital)].[All]" dimensionUniqueName="[Range]" displayFolder="" count="2" memberValueDatatype="130" unbalanced="0"/>
    <cacheHierarchy uniqueName="[Range].[Experience (in years)]" caption="Experience (in years)" attribute="1" defaultMemberUniqueName="[Range].[Experience (in years)].[All]" allUniqueName="[Range].[Experience (in years)].[All]" dimensionUniqueName="[Range]" displayFolder="" count="2" memberValueDatatype="5" unbalanced="0"/>
    <cacheHierarchy uniqueName="[Range].[Education]" caption="Education" attribute="1" defaultMemberUniqueName="[Range].[Education].[All]" allUniqueName="[Range].[Education].[All]" dimensionUniqueName="[Range]" displayFolder="" count="2" memberValueDatatype="130" unbalanced="0"/>
    <cacheHierarchy uniqueName="[Range].[Education (Cleaned)]" caption="Education (Cleaned)" attribute="1" defaultMemberUniqueName="[Range].[Education (Cleaned)].[All]" allUniqueName="[Range].[Education (Cleaned)].[All]" dimensionUniqueName="[Range]" displayFolder="" count="2" memberValueDatatype="130" unbalanced="0">
      <fieldsUsage count="2">
        <fieldUsage x="-1"/>
        <fieldUsage x="0"/>
      </fieldsUsage>
    </cacheHierarchy>
    <cacheHierarchy uniqueName="[Range].[Ownership structure]" caption="Ownership structure" attribute="1" defaultMemberUniqueName="[Range].[Ownership structure].[All]" allUniqueName="[Range].[Ownership structure].[All]" dimensionUniqueName="[Range]" displayFolder="" count="2" memberValueDatatype="130" unbalanced="0">
      <fieldsUsage count="2">
        <fieldUsage x="-1"/>
        <fieldUsage x="1"/>
      </fieldsUsage>
    </cacheHierarchy>
    <cacheHierarchy uniqueName="[Measures].[Sum of Monthly salary (net in GHS)]" caption="Sum of Monthly salary (net in GHS)" measure="1" displayFolder="" measureGroup="Range" count="0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Sum of Monthly benefits and allowances (in GHS)]" caption="Sum of Monthly benefits and allowances (in GHS)" measure="1" displayFolder="" measureGroup="Range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unt of Industry]" caption="Count of Industry" measure="1" displayFolder="" measureGroup="Range" count="0">
      <extLst>
        <ext xmlns:x15="http://schemas.microsoft.com/office/spreadsheetml/2010/11/main" uri="{B97F6D7D-B522-45F9-BDA1-12C45D357490}">
          <x15:cacheHierarchy aggregatedColumn="0"/>
        </ext>
      </extLst>
    </cacheHierarchy>
    <cacheHierarchy uniqueName="[Measures].[Count of Monthly salary (net in GHS)]" caption="Count of Monthly salary (net in GHS)" measure="1" displayFolder="" measureGroup="Range" count="0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Max of Monthly salary (net in GHS)]" caption="Max of Monthly salary (net in GHS)" measure="1" displayFolder="" measureGroup="Range" count="0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Min of Monthly salary (net in GHS)]" caption="Min of Monthly salary (net in GHS)" measure="1" displayFolder="" measureGroup="Range" count="0"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Average of Monthly salary (net in GHS)]" caption="Average of Monthly salary (net in GHS)" measure="1" displayFolder="" measureGroup="Range" count="0" oneField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2"/>
        </ext>
      </extLst>
    </cacheHierarchy>
    <cacheHierarchy uniqueName="[Measures].[Min of Monthly benefits and allowances (in GHS)]" caption="Min of Monthly benefits and allowances (in GHS)" measure="1" displayFolder="" measureGroup="Range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Max of Monthly benefits and allowances (in GHS)]" caption="Max of Monthly benefits and allowances (in GHS)" measure="1" displayFolder="" measureGroup="Range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Average of Monthly benefits and allowances (in GHS)]" caption="Average of Monthly benefits and allowances (in GHS)" measure="1" displayFolder="" measureGroup="Range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Count of Monthly benefits and allowances (in GHS)]" caption="Count of Monthly benefits and allowances (in GHS)" measure="1" displayFolder="" measureGroup="Range" count="0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__XL_Count Range]" caption="__XL_Count Range" measure="1" displayFolder="" measureGroup="Range" count="0" hidden="1"/>
    <cacheHierarchy uniqueName="[Measures].[__XL_Count of Models]" caption="__XL_Count of Models" measure="1" displayFolder="" count="0" hidden="1"/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1">
  <r>
    <x v="0"/>
    <s v="Administrative Assistant"/>
    <x v="0"/>
    <n v="2200"/>
    <s v="Accra"/>
    <m/>
    <m/>
    <m/>
  </r>
  <r>
    <x v="1"/>
    <s v="Medical laboratory scientist "/>
    <x v="1"/>
    <n v="0"/>
    <s v="Accra"/>
    <m/>
    <m/>
    <m/>
  </r>
  <r>
    <x v="2"/>
    <s v="Sales Manager"/>
    <x v="2"/>
    <n v="150"/>
    <s v="Spintex, Accra"/>
    <m/>
    <m/>
    <m/>
  </r>
  <r>
    <x v="3"/>
    <s v="Operations Supervisor "/>
    <x v="3"/>
    <n v="516.66666666666663"/>
    <s v="Cantoment"/>
    <m/>
    <m/>
    <m/>
  </r>
  <r>
    <x v="4"/>
    <s v="HR Partner "/>
    <x v="4"/>
    <n v="416.66666666666669"/>
    <s v="Remote and city sometimes "/>
    <m/>
    <m/>
    <m/>
  </r>
  <r>
    <x v="5"/>
    <s v="Project Engineer "/>
    <x v="5"/>
    <n v="0"/>
    <s v="Accra "/>
    <m/>
    <m/>
    <m/>
  </r>
  <r>
    <x v="6"/>
    <s v="Data Analyst "/>
    <x v="6"/>
    <n v="0"/>
    <s v="Cantonment"/>
    <m/>
    <m/>
    <m/>
  </r>
  <r>
    <x v="0"/>
    <s v="Research Assistant "/>
    <x v="7"/>
    <n v="0"/>
    <s v="Kumasi "/>
    <m/>
    <m/>
    <m/>
  </r>
  <r>
    <x v="7"/>
    <s v="Inspector "/>
    <x v="8"/>
    <n v="0"/>
    <s v="Accra"/>
    <m/>
    <m/>
    <m/>
  </r>
  <r>
    <x v="8"/>
    <s v="Customer service "/>
    <x v="7"/>
    <n v="0"/>
    <s v="Accra "/>
    <m/>
    <m/>
    <m/>
  </r>
  <r>
    <x v="9"/>
    <s v="Kernel Recovery Plant Operator (Fixed Term)"/>
    <x v="9"/>
    <n v="0"/>
    <s v="Daboase, Wassa East District"/>
    <m/>
    <m/>
    <m/>
  </r>
  <r>
    <x v="1"/>
    <s v="Staff Nurse "/>
    <x v="10"/>
    <n v="0"/>
    <s v="Ghana Health Service "/>
    <m/>
    <m/>
    <m/>
  </r>
  <r>
    <x v="9"/>
    <s v="Account Officer "/>
    <x v="11"/>
    <n v="0"/>
    <s v="Cantonment "/>
    <m/>
    <m/>
    <m/>
  </r>
  <r>
    <x v="10"/>
    <s v="Marketing Manager"/>
    <x v="12"/>
    <n v="0"/>
    <s v="Adabraka, Accra"/>
    <m/>
    <m/>
    <m/>
  </r>
  <r>
    <x v="11"/>
    <s v="Assistant agriculture officer "/>
    <x v="12"/>
    <n v="0"/>
    <s v="Potsin"/>
    <m/>
    <m/>
    <m/>
  </r>
  <r>
    <x v="12"/>
    <s v="Assistant Quantity Surveyor "/>
    <x v="13"/>
    <n v="170"/>
    <s v="Kokomlemle"/>
    <m/>
    <m/>
    <m/>
  </r>
  <r>
    <x v="13"/>
    <s v="Procurement officer"/>
    <x v="14"/>
    <n v="3700"/>
    <s v="Accra"/>
    <m/>
    <m/>
    <m/>
  </r>
  <r>
    <x v="6"/>
    <s v="Internal Auditor"/>
    <x v="15"/>
    <n v="180"/>
    <s v="Accra"/>
    <m/>
    <m/>
    <m/>
  </r>
  <r>
    <x v="1"/>
    <s v="Administrative Manager"/>
    <x v="16"/>
    <n v="0"/>
    <s v="Accra"/>
    <m/>
    <m/>
    <m/>
  </r>
  <r>
    <x v="13"/>
    <s v="Salesman "/>
    <x v="17"/>
    <n v="11172"/>
    <s v="Koforidua "/>
    <m/>
    <m/>
    <m/>
  </r>
  <r>
    <x v="14"/>
    <s v="Logistics officer1"/>
    <x v="18"/>
    <n v="300"/>
    <s v="Kumasi"/>
    <m/>
    <m/>
    <m/>
  </r>
  <r>
    <x v="12"/>
    <s v="Resident Clerk of Works "/>
    <x v="6"/>
    <n v="0"/>
    <s v="Wa, upper West Region "/>
    <m/>
    <m/>
    <m/>
  </r>
  <r>
    <x v="6"/>
    <s v="Call Over Officer"/>
    <x v="7"/>
    <n v="0"/>
    <s v="Dzorwulu"/>
    <m/>
    <m/>
    <m/>
  </r>
  <r>
    <x v="13"/>
    <s v="Accountant"/>
    <x v="19"/>
    <n v="0"/>
    <s v="Prampram"/>
    <m/>
    <m/>
    <m/>
  </r>
  <r>
    <x v="15"/>
    <s v="ELectrical Technical Officer (Container Vessel)"/>
    <x v="20"/>
    <n v="0"/>
    <s v="Germany"/>
    <m/>
    <m/>
    <m/>
  </r>
  <r>
    <x v="9"/>
    <s v="Elect Tech 1"/>
    <x v="21"/>
    <n v="810"/>
    <s v="Offshore "/>
    <m/>
    <m/>
    <m/>
  </r>
  <r>
    <x v="16"/>
    <s v="Software engineer"/>
    <x v="5"/>
    <n v="1000"/>
    <s v="Hybrid - remote and East Legon"/>
    <m/>
    <m/>
    <m/>
  </r>
  <r>
    <x v="9"/>
    <s v="Client Service "/>
    <x v="22"/>
    <n v="120"/>
    <s v="East legon "/>
    <m/>
    <m/>
    <m/>
  </r>
  <r>
    <x v="9"/>
    <s v="Operations officer"/>
    <x v="23"/>
    <n v="500"/>
    <s v="Accra"/>
    <m/>
    <m/>
    <m/>
  </r>
  <r>
    <x v="17"/>
    <s v="Underwriter"/>
    <x v="24"/>
    <n v="0"/>
    <s v="North Ridge"/>
    <m/>
    <m/>
    <m/>
  </r>
  <r>
    <x v="9"/>
    <s v="Operations officer "/>
    <x v="23"/>
    <n v="500"/>
    <s v="Accra"/>
    <m/>
    <m/>
    <m/>
  </r>
  <r>
    <x v="6"/>
    <s v="Customer Service officer"/>
    <x v="25"/>
    <n v="4950"/>
    <s v="Accra "/>
    <m/>
    <m/>
    <m/>
  </r>
  <r>
    <x v="12"/>
    <s v="Site Manager and Head Of Logistics "/>
    <x v="26"/>
    <n v="200"/>
    <s v="Accra and Remote"/>
    <m/>
    <m/>
    <m/>
  </r>
  <r>
    <x v="16"/>
    <s v="Engineer"/>
    <x v="27"/>
    <n v="4166.666666666667"/>
    <s v="Remote"/>
    <m/>
    <m/>
    <m/>
  </r>
  <r>
    <x v="0"/>
    <s v="Graduate Teaching Assistant "/>
    <x v="28"/>
    <n v="0"/>
    <s v="Legon"/>
    <m/>
    <m/>
    <m/>
  </r>
  <r>
    <x v="6"/>
    <s v="General Ledger Accountant "/>
    <x v="12"/>
    <n v="150"/>
    <s v="Circle. Partially remote"/>
    <m/>
    <m/>
    <m/>
  </r>
  <r>
    <x v="18"/>
    <s v="Customer Care Associate"/>
    <x v="29"/>
    <n v="0"/>
    <s v="Cantonments "/>
    <m/>
    <m/>
    <m/>
  </r>
  <r>
    <x v="18"/>
    <s v="Assistant property manager "/>
    <x v="30"/>
    <n v="0"/>
    <s v="Airport residential area "/>
    <m/>
    <m/>
    <m/>
  </r>
  <r>
    <x v="0"/>
    <s v="Teacher"/>
    <x v="31"/>
    <n v="0"/>
    <s v="Kasoa (KoJo Oku)"/>
    <m/>
    <m/>
    <m/>
  </r>
  <r>
    <x v="1"/>
    <s v="Medical Officer"/>
    <x v="32"/>
    <n v="0"/>
    <s v="Airport residential area"/>
    <m/>
    <m/>
    <m/>
  </r>
  <r>
    <x v="19"/>
    <s v="Assistant Technical Officer"/>
    <x v="33"/>
    <n v="566.66666666666663"/>
    <s v="Ningo"/>
    <m/>
    <m/>
    <m/>
  </r>
  <r>
    <x v="16"/>
    <s v="Software Engineer"/>
    <x v="34"/>
    <n v="1000"/>
    <s v="Remote "/>
    <m/>
    <m/>
    <m/>
  </r>
  <r>
    <x v="10"/>
    <s v="Journalist"/>
    <x v="35"/>
    <n v="0"/>
    <s v="Adabraka, Accra"/>
    <m/>
    <m/>
    <m/>
  </r>
  <r>
    <x v="14"/>
    <s v="Data Entry "/>
    <x v="36"/>
    <n v="2000"/>
    <s v="Tema"/>
    <m/>
    <m/>
    <m/>
  </r>
  <r>
    <x v="0"/>
    <s v="Teaching "/>
    <x v="37"/>
    <n v="0"/>
    <s v="Swedru"/>
    <m/>
    <m/>
    <m/>
  </r>
  <r>
    <x v="18"/>
    <s v="Business development manager"/>
    <x v="38"/>
    <n v="2400"/>
    <s v="Kasoa "/>
    <m/>
    <m/>
    <m/>
  </r>
  <r>
    <x v="6"/>
    <s v="Facilities officer"/>
    <x v="39"/>
    <n v="1323"/>
    <s v="Several branches but I’m in Accra"/>
    <m/>
    <m/>
    <m/>
  </r>
  <r>
    <x v="12"/>
    <s v="General manager"/>
    <x v="26"/>
    <n v="350"/>
    <s v="Atwimwa Kwanwoma- Ashanti region"/>
    <m/>
    <m/>
    <m/>
  </r>
  <r>
    <x v="3"/>
    <s v="Fiber Optics Engineer"/>
    <x v="12"/>
    <n v="150"/>
    <s v="East Legon- Accra"/>
    <m/>
    <m/>
    <m/>
  </r>
  <r>
    <x v="2"/>
    <s v="Customer Service Representative "/>
    <x v="40"/>
    <n v="200"/>
    <s v="Kumasi "/>
    <m/>
    <m/>
    <m/>
  </r>
  <r>
    <x v="0"/>
    <s v="Teacher (Form Master, its a responsibility)"/>
    <x v="36"/>
    <n v="243"/>
    <s v="Gomoa Eshiem"/>
    <m/>
    <m/>
    <m/>
  </r>
  <r>
    <x v="16"/>
    <s v="Internal IT"/>
    <x v="7"/>
    <n v="0"/>
    <s v="Accra "/>
    <m/>
    <m/>
    <m/>
  </r>
  <r>
    <x v="10"/>
    <s v="Business development manager "/>
    <x v="41"/>
    <n v="500"/>
    <s v="Remote"/>
    <m/>
    <m/>
    <m/>
  </r>
  <r>
    <x v="18"/>
    <s v="Valuer (property)"/>
    <x v="42"/>
    <n v="800"/>
    <s v="Ridge, Accra "/>
    <m/>
    <m/>
    <m/>
  </r>
  <r>
    <x v="20"/>
    <s v="Treasurer "/>
    <x v="14"/>
    <n v="400"/>
    <s v="Lashibi "/>
    <m/>
    <m/>
    <m/>
  </r>
  <r>
    <x v="12"/>
    <s v="Assistant planning engineer "/>
    <x v="43"/>
    <n v="100"/>
    <s v="Tamale "/>
    <m/>
    <m/>
    <m/>
  </r>
  <r>
    <x v="0"/>
    <s v="I.T Coordinator (GES)"/>
    <x v="44"/>
    <n v="0"/>
    <s v="Every SHS in Ghana has one I.T Coordinator "/>
    <m/>
    <m/>
    <m/>
  </r>
  <r>
    <x v="21"/>
    <s v="mechanic"/>
    <x v="26"/>
    <n v="0"/>
    <s v="ahafo"/>
    <m/>
    <m/>
    <m/>
  </r>
  <r>
    <x v="22"/>
    <s v="Audit Assistant "/>
    <x v="45"/>
    <n v="0"/>
    <s v="Tema"/>
    <m/>
    <m/>
    <m/>
  </r>
  <r>
    <x v="1"/>
    <s v="Pharmacist and Manager"/>
    <x v="36"/>
    <n v="0"/>
    <s v="East Legon Hills"/>
    <m/>
    <m/>
    <m/>
  </r>
  <r>
    <x v="6"/>
    <s v="Entry Level Trainee"/>
    <x v="46"/>
    <n v="1800"/>
    <s v="Accra"/>
    <m/>
    <m/>
    <m/>
  </r>
  <r>
    <x v="6"/>
    <s v="Customer Service"/>
    <x v="47"/>
    <n v="480"/>
    <s v="Accra"/>
    <m/>
    <m/>
    <m/>
  </r>
  <r>
    <x v="7"/>
    <s v="Administrative Officer"/>
    <x v="48"/>
    <n v="0"/>
    <s v="Cantonments"/>
    <m/>
    <m/>
    <m/>
  </r>
  <r>
    <x v="12"/>
    <s v="Electrical Engineering Intern"/>
    <x v="49"/>
    <n v="0"/>
    <s v="Kanda"/>
    <m/>
    <m/>
    <m/>
  </r>
  <r>
    <x v="20"/>
    <s v="Electrical Engineer "/>
    <x v="50"/>
    <n v="1000"/>
    <s v="Kumasi"/>
    <m/>
    <m/>
    <m/>
  </r>
  <r>
    <x v="23"/>
    <s v="Admin and Expatriate services "/>
    <x v="51"/>
    <n v="445"/>
    <s v="West Airport"/>
    <m/>
    <m/>
    <m/>
  </r>
  <r>
    <x v="10"/>
    <s v="Client Account Manager "/>
    <x v="7"/>
    <n v="0"/>
    <s v="Ogbojo"/>
    <m/>
    <m/>
    <m/>
  </r>
  <r>
    <x v="17"/>
    <s v="Finance Officer "/>
    <x v="52"/>
    <n v="308"/>
    <s v="Airport "/>
    <m/>
    <m/>
    <m/>
  </r>
  <r>
    <x v="18"/>
    <s v="Junior Property Manager"/>
    <x v="6"/>
    <n v="0"/>
    <s v="East legon"/>
    <m/>
    <m/>
    <m/>
  </r>
  <r>
    <x v="6"/>
    <s v="Credit Analyst "/>
    <x v="53"/>
    <n v="2200"/>
    <s v="Accra "/>
    <m/>
    <m/>
    <m/>
  </r>
  <r>
    <x v="16"/>
    <s v="Technical instructor"/>
    <x v="37"/>
    <n v="3200"/>
    <s v="Haatso"/>
    <m/>
    <m/>
    <m/>
  </r>
  <r>
    <x v="16"/>
    <s v="Supervisor"/>
    <x v="54"/>
    <n v="1458"/>
    <s v="Accra"/>
    <m/>
    <m/>
    <m/>
  </r>
  <r>
    <x v="11"/>
    <s v="Administrative assistant "/>
    <x v="6"/>
    <n v="500"/>
    <s v="Kade"/>
    <m/>
    <m/>
    <m/>
  </r>
  <r>
    <x v="24"/>
    <s v="Technical Officer "/>
    <x v="32"/>
    <n v="0"/>
    <s v="Ghana"/>
    <m/>
    <m/>
    <m/>
  </r>
  <r>
    <x v="17"/>
    <s v="Actuary and analytics officer "/>
    <x v="55"/>
    <n v="1000"/>
    <s v="Canada and remote "/>
    <m/>
    <m/>
    <m/>
  </r>
  <r>
    <x v="1"/>
    <s v="Physician Assistant -( Medical)"/>
    <x v="56"/>
    <n v="0"/>
    <s v="Volta"/>
    <m/>
    <m/>
    <m/>
  </r>
  <r>
    <x v="16"/>
    <s v="Software Engineer "/>
    <x v="57"/>
    <n v="0"/>
    <s v="Remote "/>
    <m/>
    <m/>
    <m/>
  </r>
  <r>
    <x v="1"/>
    <s v="Medical Officer"/>
    <x v="23"/>
    <n v="200"/>
    <s v="Accra"/>
    <m/>
    <m/>
    <m/>
  </r>
  <r>
    <x v="1"/>
    <s v="Medical Officer"/>
    <x v="58"/>
    <n v="900"/>
    <s v="Accra"/>
    <m/>
    <m/>
    <m/>
  </r>
  <r>
    <x v="1"/>
    <s v="Snr Administrative manager "/>
    <x v="12"/>
    <n v="0"/>
    <s v="Obuasi East Health Directorate "/>
    <m/>
    <m/>
    <m/>
  </r>
  <r>
    <x v="25"/>
    <s v="Junior Communications Officer"/>
    <x v="43"/>
    <n v="200"/>
    <s v="Airport Residential "/>
    <m/>
    <m/>
    <m/>
  </r>
  <r>
    <x v="20"/>
    <s v="Engineer "/>
    <x v="59"/>
    <n v="0"/>
    <s v="Accra w wfh option "/>
    <m/>
    <m/>
    <m/>
  </r>
  <r>
    <x v="0"/>
    <s v="Graduate Assiatnt "/>
    <x v="45"/>
    <n v="0"/>
    <s v="Accra "/>
    <m/>
    <m/>
    <m/>
  </r>
  <r>
    <x v="13"/>
    <s v="Quality Assurance Officer"/>
    <x v="60"/>
    <n v="2300"/>
    <s v="Kumasi"/>
    <m/>
    <m/>
    <m/>
  </r>
  <r>
    <x v="6"/>
    <s v="Assistant executive officer - HR"/>
    <x v="61"/>
    <n v="0"/>
    <s v="Circle"/>
    <n v="8"/>
    <s v="Bachelor’s Degree"/>
    <m/>
  </r>
  <r>
    <x v="9"/>
    <s v="Engineer"/>
    <x v="62"/>
    <n v="3000"/>
    <s v="Accra"/>
    <n v="6"/>
    <s v="Bachelor’s Degree"/>
    <m/>
  </r>
  <r>
    <x v="12"/>
    <s v="Front Desk Executive"/>
    <x v="63"/>
    <n v="0"/>
    <s v="Accra"/>
    <n v="3"/>
    <s v="Bachelor’s Degree"/>
    <s v="Private"/>
  </r>
  <r>
    <x v="2"/>
    <s v="Data analyst"/>
    <x v="11"/>
    <n v="0"/>
    <s v="Accra"/>
    <n v="3"/>
    <s v="Diploma"/>
    <s v="Private"/>
  </r>
  <r>
    <x v="10"/>
    <s v="Account executive "/>
    <x v="35"/>
    <n v="0"/>
    <s v="Kanda"/>
    <n v="4"/>
    <s v="Bachelor’s Degree"/>
    <s v="Private"/>
  </r>
  <r>
    <x v="3"/>
    <s v="Software Developer "/>
    <x v="32"/>
    <n v="0"/>
    <s v="Ridge"/>
    <n v="7"/>
    <s v="Bachelor’s Degree"/>
    <s v="Private"/>
  </r>
  <r>
    <x v="26"/>
    <s v="General Manager"/>
    <x v="64"/>
    <n v="1750"/>
    <s v="Tamale"/>
    <n v="7"/>
    <s v="Master’s Degree"/>
    <s v="Private"/>
  </r>
  <r>
    <x v="16"/>
    <s v="Sales executive"/>
    <x v="23"/>
    <n v="0"/>
    <s v="Kokomlemle"/>
    <n v="6"/>
    <s v="Bachelor’s Degree"/>
    <s v="Private"/>
  </r>
  <r>
    <x v="9"/>
    <s v="Assitant Contracts officer"/>
    <x v="65"/>
    <n v="3980"/>
    <s v="Accra"/>
    <n v="5"/>
    <s v="Master’s Degree"/>
    <s v="Government"/>
  </r>
  <r>
    <x v="16"/>
    <s v="Automation consultant "/>
    <x v="66"/>
    <n v="0"/>
    <s v="Remote"/>
    <n v="4"/>
    <s v="Master’s Degree"/>
    <s v="Private"/>
  </r>
  <r>
    <x v="0"/>
    <s v="Graduate Assistant "/>
    <x v="45"/>
    <n v="0"/>
    <s v="Legon "/>
    <n v="1"/>
    <s v="Bachelor’s Degree"/>
    <s v="Government"/>
  </r>
  <r>
    <x v="12"/>
    <s v="Civil Engineer"/>
    <x v="6"/>
    <n v="250"/>
    <s v="Barekese"/>
    <n v="1"/>
    <s v="Bachelor’s Degree"/>
    <s v="Private"/>
  </r>
  <r>
    <x v="16"/>
    <s v="Software Developer"/>
    <x v="67"/>
    <n v="0"/>
    <s v="Remote"/>
    <n v="5"/>
    <s v="Senior High"/>
    <s v="Self-employed"/>
  </r>
  <r>
    <x v="2"/>
    <s v="Accounts Officer"/>
    <x v="68"/>
    <n v="120"/>
    <s v="Madina"/>
    <n v="1"/>
    <s v="Bachelor’s Degree"/>
    <s v="Private"/>
  </r>
  <r>
    <x v="27"/>
    <s v="Cashier "/>
    <x v="54"/>
    <n v="200"/>
    <s v="Lapaz "/>
    <n v="4"/>
    <s v="Bachelor’s Degree"/>
    <s v="Private"/>
  </r>
  <r>
    <x v="17"/>
    <s v="Business development officer"/>
    <x v="69"/>
    <n v="0"/>
    <s v="Airport residential"/>
    <n v="7"/>
    <s v="Bachelor’s Degree"/>
    <s v="Private"/>
  </r>
  <r>
    <x v="16"/>
    <s v="Senior database developer "/>
    <x v="70"/>
    <n v="0"/>
    <s v="Remote "/>
    <n v="9"/>
    <s v="Master’s Degree"/>
    <s v="Private"/>
  </r>
  <r>
    <x v="28"/>
    <s v="Assistant Administrator"/>
    <x v="71"/>
    <n v="11.35"/>
    <s v="La-Accra"/>
    <n v="3"/>
    <s v="Bachelor’s Degree"/>
    <s v="Private"/>
  </r>
  <r>
    <x v="5"/>
    <s v="Social Media Researcher "/>
    <x v="72"/>
    <n v="0"/>
    <s v="Remote"/>
    <n v="5"/>
    <s v="Bachelor’s Degree"/>
    <s v="Private"/>
  </r>
  <r>
    <x v="24"/>
    <s v="Assistant Engineer "/>
    <x v="73"/>
    <n v="100"/>
    <s v="Accra"/>
    <n v="4"/>
    <s v="Bachelor’s Degree"/>
    <s v="Government"/>
  </r>
  <r>
    <x v="13"/>
    <s v="Administration &amp; Accounts Officer"/>
    <x v="19"/>
    <n v="0"/>
    <s v="Eastern Region "/>
    <n v="4"/>
    <s v="Bachelor’s Degree"/>
    <s v="Private"/>
  </r>
  <r>
    <x v="6"/>
    <s v="Business specialist  "/>
    <x v="74"/>
    <n v="5000"/>
    <s v="Remote"/>
    <n v="1"/>
    <s v="Master’s Degree"/>
    <s v="Private"/>
  </r>
  <r>
    <x v="24"/>
    <s v="AC Technician "/>
    <x v="54"/>
    <n v="100"/>
    <s v="Kwashieman "/>
    <n v="1"/>
    <s v="Bachelor’s Degree"/>
    <s v="Private"/>
  </r>
  <r>
    <x v="0"/>
    <s v="Admission Counselor "/>
    <x v="56"/>
    <n v="0"/>
    <s v="Accra "/>
    <n v="5"/>
    <s v="Bachelor’s Degree"/>
    <s v="Private"/>
  </r>
  <r>
    <x v="13"/>
    <s v="Quality Analyst"/>
    <x v="75"/>
    <n v="0"/>
    <s v="Tema"/>
    <n v="1"/>
    <s v="Bachelor’s Degree"/>
    <s v="Private"/>
  </r>
  <r>
    <x v="14"/>
    <s v="Administrative Officer"/>
    <x v="6"/>
    <n v="0"/>
    <s v="Tema"/>
    <n v="2"/>
    <s v="Bachelor’s Degree"/>
    <s v="Private"/>
  </r>
  <r>
    <x v="6"/>
    <s v="Sale and Marketing Officer "/>
    <x v="46"/>
    <n v="1000"/>
    <s v="Accra"/>
    <n v="4"/>
    <s v="Bachelor’s Degree"/>
    <s v="Government"/>
  </r>
  <r>
    <x v="6"/>
    <s v="Credit Analyst"/>
    <x v="53"/>
    <n v="2200"/>
    <s v="Accra"/>
    <n v="4"/>
    <s v="Master’s Degree"/>
    <s v="Private"/>
  </r>
  <r>
    <x v="16"/>
    <s v="DevOps"/>
    <x v="76"/>
    <n v="5000"/>
    <s v="Remote"/>
    <n v="4"/>
    <s v="Diploma"/>
    <s v="Self-employed"/>
  </r>
  <r>
    <x v="29"/>
    <s v="Protocol officer"/>
    <x v="77"/>
    <n v="0"/>
    <s v="Accra "/>
    <n v="5"/>
    <s v="Bachelor’s Degree"/>
    <s v="Government"/>
  </r>
  <r>
    <x v="16"/>
    <s v="Cyber Security operations engineer"/>
    <x v="78"/>
    <n v="0"/>
    <s v="USA"/>
    <n v="4"/>
    <s v="Diploma"/>
    <s v="Private"/>
  </r>
  <r>
    <x v="6"/>
    <s v="Marketing Manager"/>
    <x v="79"/>
    <n v="0"/>
    <s v="Remote"/>
    <n v="4"/>
    <s v="Master’s Degree"/>
    <s v="Private"/>
  </r>
  <r>
    <x v="0"/>
    <s v="SHS Teacher "/>
    <x v="80"/>
    <n v="0"/>
    <s v="Kokomelenle "/>
    <n v="5"/>
    <s v="Bachelor’s Degree"/>
    <s v="Government"/>
  </r>
  <r>
    <x v="6"/>
    <s v="Accountant "/>
    <x v="81"/>
    <n v="0"/>
    <s v="Cape Coast "/>
    <n v="1"/>
    <s v="Bachelor’s Degree"/>
    <s v="Government"/>
  </r>
  <r>
    <x v="6"/>
    <s v="Business Administration "/>
    <x v="36"/>
    <n v="500"/>
    <s v="Accra "/>
    <n v="2"/>
    <s v="Bachelor’s Degree"/>
    <s v="Private"/>
  </r>
  <r>
    <x v="6"/>
    <s v="Business Administration "/>
    <x v="36"/>
    <n v="500"/>
    <s v="Accra "/>
    <n v="2"/>
    <s v="Bachelor’s Degree"/>
    <s v="Private"/>
  </r>
  <r>
    <x v="6"/>
    <s v="Data Analyst"/>
    <x v="82"/>
    <n v="5149.58"/>
    <s v="Accra"/>
    <n v="4"/>
    <s v="Bachelor’s Degree"/>
    <s v="Private"/>
  </r>
  <r>
    <x v="1"/>
    <s v="Optometrist "/>
    <x v="26"/>
    <n v="0"/>
    <s v="Accra "/>
    <n v="3"/>
    <s v="Doctoral Degree"/>
    <s v="Private"/>
  </r>
  <r>
    <x v="1"/>
    <s v="Pharmacist"/>
    <x v="83"/>
    <n v="0"/>
    <s v="Ridge"/>
    <n v="1.5"/>
    <s v="Doctoral Degree"/>
    <s v="Government"/>
  </r>
  <r>
    <x v="14"/>
    <s v="Accountant"/>
    <x v="84"/>
    <n v="0"/>
    <s v="Tarkwa"/>
    <n v="2"/>
    <s v="Bachelor’s Degree"/>
    <s v="Private"/>
  </r>
  <r>
    <x v="1"/>
    <s v="Pharmacist"/>
    <x v="85"/>
    <n v="0"/>
    <s v="Accra"/>
    <n v="4"/>
    <s v="Bachelor’s Degree"/>
    <s v="Private"/>
  </r>
  <r>
    <x v="30"/>
    <s v="Architect"/>
    <x v="86"/>
    <n v="750"/>
    <s v="Kumasi "/>
    <n v="5"/>
    <s v="Master’s Degree"/>
    <s v="Private"/>
  </r>
  <r>
    <x v="1"/>
    <s v="Pharmacist"/>
    <x v="87"/>
    <n v="0"/>
    <s v="Accra"/>
    <n v="5"/>
    <s v="Master’s Degree"/>
    <s v="Private"/>
  </r>
  <r>
    <x v="6"/>
    <s v="Data Analyst "/>
    <x v="82"/>
    <n v="5149.58"/>
    <s v="Accra"/>
    <n v="4"/>
    <s v="Bachelor’s Degree"/>
    <s v="Private"/>
  </r>
  <r>
    <x v="16"/>
    <s v="Network Support Engineer"/>
    <x v="88"/>
    <n v="1300"/>
    <s v="East Legon"/>
    <n v="3"/>
    <s v="Bachelor’s Degree"/>
    <s v="Private"/>
  </r>
  <r>
    <x v="16"/>
    <s v="Senior Data Analyst"/>
    <x v="89"/>
    <n v="8000"/>
    <s v="Remote"/>
    <n v="7"/>
    <s v="Bachelor’s Degree"/>
    <s v="Private"/>
  </r>
  <r>
    <x v="9"/>
    <s v="Personal Assistant"/>
    <x v="36"/>
    <n v="0"/>
    <s v="Accra"/>
    <n v="4"/>
    <s v="Bachelor’s Degree"/>
    <s v="Private"/>
  </r>
  <r>
    <x v="14"/>
    <s v="Booking Assistant"/>
    <x v="90"/>
    <n v="0"/>
    <s v="Achimota"/>
    <n v="1"/>
    <s v="Bachelor’s Degree"/>
    <s v="Private"/>
  </r>
  <r>
    <x v="16"/>
    <s v="IT officer "/>
    <x v="91"/>
    <n v="2100"/>
    <s v="Accra"/>
    <n v="5"/>
    <s v="Bachelor’s Degree"/>
    <s v="Private"/>
  </r>
  <r>
    <x v="1"/>
    <s v="Research Associate "/>
    <x v="92"/>
    <n v="0"/>
    <s v="Accra"/>
    <n v="5"/>
    <s v="Master’s Degree"/>
    <s v="Private"/>
  </r>
  <r>
    <x v="6"/>
    <s v="Marketer"/>
    <x v="15"/>
    <n v="0"/>
    <s v="Ahodwo"/>
    <n v="2"/>
    <s v="Bachelor’s Degree"/>
    <s v="Private"/>
  </r>
  <r>
    <x v="31"/>
    <s v="Assistant State Attorney"/>
    <x v="93"/>
    <n v="0"/>
    <s v="Accra"/>
    <n v="2"/>
    <s v="Professional law"/>
    <s v="Government"/>
  </r>
  <r>
    <x v="25"/>
    <s v="Account analyst"/>
    <x v="75"/>
    <n v="1000"/>
    <s v="Circle (sometimes remote) "/>
    <n v="6"/>
    <s v="Bachelor’s Degree"/>
    <s v="Private"/>
  </r>
  <r>
    <x v="31"/>
    <s v="Associate level 2"/>
    <x v="94"/>
    <n v="0"/>
    <s v="Hybrid"/>
    <n v="2"/>
    <s v="Professional law"/>
    <s v="Private"/>
  </r>
  <r>
    <x v="16"/>
    <s v="Software Engineer "/>
    <x v="68"/>
    <n v="0"/>
    <s v="Kumasi "/>
    <n v="5"/>
    <s v="Bachelor’s Degree"/>
    <s v="Private"/>
  </r>
  <r>
    <x v="6"/>
    <s v="Economic Research Analyst "/>
    <x v="95"/>
    <n v="1145"/>
    <s v="Accra"/>
    <n v="5"/>
    <s v="Bachelor’s Degree"/>
    <s v="Private"/>
  </r>
  <r>
    <x v="32"/>
    <s v="Supervisor"/>
    <x v="96"/>
    <n v="700"/>
    <s v="Accra "/>
    <n v="8"/>
    <s v="Bachelor’s Degree"/>
    <s v="Private"/>
  </r>
  <r>
    <x v="2"/>
    <s v="Sales rep"/>
    <x v="97"/>
    <n v="0"/>
    <s v="Kokomlemle "/>
    <n v="4"/>
    <s v="Bachelor’s Degree"/>
    <s v="Private"/>
  </r>
  <r>
    <x v="6"/>
    <s v="Business Development Officer"/>
    <x v="98"/>
    <n v="992.25"/>
    <s v="Accra"/>
    <n v="5"/>
    <s v="Bachelor’s Degree"/>
    <s v="Private"/>
  </r>
  <r>
    <x v="10"/>
    <s v="Digital marketer"/>
    <x v="99"/>
    <n v="1000"/>
    <s v="Haatso"/>
    <n v="4"/>
    <s v="Bachelor’s Degree"/>
    <s v="Private"/>
  </r>
  <r>
    <x v="6"/>
    <s v="Marketing Officer"/>
    <x v="12"/>
    <n v="0"/>
    <s v="Airport"/>
    <n v="4"/>
    <s v="Bachelor’s Degree"/>
    <s v="Private"/>
  </r>
  <r>
    <x v="6"/>
    <s v="SalesMan"/>
    <x v="100"/>
    <n v="3000"/>
    <s v="Ring road "/>
    <n v="1"/>
    <s v="Master’s Degree"/>
    <s v="Private"/>
  </r>
  <r>
    <x v="6"/>
    <s v="Software Engineer (Data)"/>
    <x v="5"/>
    <n v="0"/>
    <s v="Osu"/>
    <n v="4"/>
    <s v="Bachelor’s Degree"/>
    <s v="Private"/>
  </r>
  <r>
    <x v="7"/>
    <s v="Assistant Records Officer "/>
    <x v="101"/>
    <n v="0"/>
    <s v="Accra"/>
    <n v="3"/>
    <s v="Bachelor’s Degree"/>
    <s v="Government"/>
  </r>
  <r>
    <x v="16"/>
    <s v="Executive Assistant "/>
    <x v="50"/>
    <n v="1000"/>
    <s v="Accra"/>
    <n v="5"/>
    <s v="Bachelor’s Degree"/>
    <s v="Private"/>
  </r>
  <r>
    <x v="0"/>
    <s v="Research Assistant "/>
    <x v="102"/>
    <n v="1000"/>
    <s v="Ho"/>
    <n v="4"/>
    <s v="Master’s Degree"/>
    <s v="Government"/>
  </r>
  <r>
    <x v="6"/>
    <s v="Performance Analyst "/>
    <x v="103"/>
    <n v="1159"/>
    <s v="Accra "/>
    <n v="4"/>
    <s v="Master’s Degree"/>
    <s v="Private"/>
  </r>
  <r>
    <x v="1"/>
    <s v="RD"/>
    <x v="104"/>
    <n v="0"/>
    <s v="Accra Metropolis - Korle Bu "/>
    <n v="4"/>
    <s v="Bachelor’s Degree"/>
    <s v="Government"/>
  </r>
  <r>
    <x v="24"/>
    <s v="Account officer"/>
    <x v="6"/>
    <n v="250"/>
    <s v="Amasaman"/>
    <n v="3"/>
    <s v="Diploma"/>
    <s v="Private"/>
  </r>
  <r>
    <x v="10"/>
    <s v="Journalist"/>
    <x v="36"/>
    <n v="0"/>
    <s v="Adabraka"/>
    <n v="3"/>
    <s v="Bachelor’s Degree"/>
    <s v="Private"/>
  </r>
  <r>
    <x v="1"/>
    <s v="PA"/>
    <x v="105"/>
    <n v="220"/>
    <s v="Eastern region "/>
    <n v="5"/>
    <s v="Bachelor’s Degree"/>
    <s v="Government"/>
  </r>
  <r>
    <x v="1"/>
    <s v="Medical officer "/>
    <x v="5"/>
    <n v="500"/>
    <s v="Accra"/>
    <n v="1"/>
    <s v="Professional degree "/>
    <s v="Government"/>
  </r>
  <r>
    <x v="1"/>
    <s v="Medical officer"/>
    <x v="70"/>
    <n v="300"/>
    <s v="Accra"/>
    <n v="3"/>
    <s v="Professional degree"/>
    <s v="Government"/>
  </r>
  <r>
    <x v="1"/>
    <s v="Nurse Specialist "/>
    <x v="106"/>
    <n v="1540"/>
    <s v="Odumase Krobo "/>
    <n v="8"/>
    <s v="Master’s Degree"/>
    <s v="Government"/>
  </r>
  <r>
    <x v="1"/>
    <s v="House Officer (lowest and first rank of being a doctor)"/>
    <x v="12"/>
    <n v="1000"/>
    <s v="Accra"/>
    <n v="1"/>
    <s v="Bachelor’s Degree"/>
    <s v="Government"/>
  </r>
  <r>
    <x v="16"/>
    <s v="Cyber Security Analysts "/>
    <x v="107"/>
    <n v="2300"/>
    <s v="Airport Residential "/>
    <n v="4"/>
    <s v="Master’s Degree"/>
    <s v="Government"/>
  </r>
  <r>
    <x v="5"/>
    <s v="Consultant "/>
    <x v="108"/>
    <n v="6744"/>
    <s v="Remote "/>
    <n v="5"/>
    <s v="Master’s Degree"/>
    <s v="Private"/>
  </r>
  <r>
    <x v="21"/>
    <s v="Process plant operator"/>
    <x v="62"/>
    <n v="1200"/>
    <s v="Ahafo region "/>
    <n v="2"/>
    <s v="Bachelor’s Degree"/>
    <s v="Private"/>
  </r>
  <r>
    <x v="24"/>
    <s v="Assistant field service manager "/>
    <x v="109"/>
    <n v="100"/>
    <s v="Accra"/>
    <n v="4"/>
    <s v="Bachelor’s Degree"/>
    <s v="Private"/>
  </r>
  <r>
    <x v="6"/>
    <s v="Recovery Executive "/>
    <x v="110"/>
    <n v="0"/>
    <s v="Dzowulu"/>
    <n v="0"/>
    <s v="Bachelor’s Degree"/>
    <s v="Private"/>
  </r>
  <r>
    <x v="6"/>
    <s v="Consultant"/>
    <x v="26"/>
    <n v="1200"/>
    <s v="Abelemkpe"/>
    <n v="3"/>
    <s v="Bachelor’s Degree"/>
    <s v="Private"/>
  </r>
  <r>
    <x v="16"/>
    <s v="Statistical Forecaster "/>
    <x v="111"/>
    <n v="1700"/>
    <s v="Remote"/>
    <n v="0.25"/>
    <s v="Bachelor’s Degree"/>
    <s v="Private"/>
  </r>
  <r>
    <x v="25"/>
    <s v="Research and Communications Assistant "/>
    <x v="112"/>
    <n v="0"/>
    <s v="Remote (Accra) and UK"/>
    <n v="4"/>
    <s v="Bachelor’s Degree"/>
    <s v="Private"/>
  </r>
  <r>
    <x v="1"/>
    <s v="Project Administrative assistant "/>
    <x v="113"/>
    <n v="0"/>
    <s v="Dodowa"/>
    <n v="4"/>
    <s v="Master’s Degree"/>
    <s v="Government"/>
  </r>
  <r>
    <x v="1"/>
    <s v="HouseOfficer (right out of school medical doctor)"/>
    <x v="114"/>
    <n v="0"/>
    <s v="Accra "/>
    <n v="0"/>
    <s v="MBCHB"/>
    <s v="Government"/>
  </r>
  <r>
    <x v="6"/>
    <s v="Investment Manager "/>
    <x v="72"/>
    <n v="3300"/>
    <s v="Accra, East Legon "/>
    <n v="9"/>
    <s v="Bachelor’s Degree"/>
    <s v="Private"/>
  </r>
  <r>
    <x v="26"/>
    <s v="Accounts Officer"/>
    <x v="49"/>
    <n v="300"/>
    <s v="Accra"/>
    <n v="2"/>
    <s v="Bachelor’s Degree"/>
    <s v="Private"/>
  </r>
  <r>
    <x v="31"/>
    <s v="Program Officer 3"/>
    <x v="115"/>
    <n v="800"/>
    <s v="Not remote"/>
    <n v="5"/>
    <s v="Master’s Degree"/>
    <s v="Government"/>
  </r>
  <r>
    <x v="10"/>
    <s v="Marketing Manager"/>
    <x v="32"/>
    <n v="2000"/>
    <s v="Tema"/>
    <n v="8"/>
    <s v="Bachelor’s Degree"/>
    <s v="Private"/>
  </r>
  <r>
    <x v="1"/>
    <s v="Statistician"/>
    <x v="116"/>
    <n v="2500"/>
    <s v="Accra"/>
    <n v="3"/>
    <s v="Master’s Degree"/>
    <s v="Private"/>
  </r>
  <r>
    <x v="18"/>
    <s v="Marketing Associate"/>
    <x v="117"/>
    <n v="0"/>
    <s v="Accra"/>
    <n v="3"/>
    <s v="Bachelor’s Degree"/>
    <s v="Private"/>
  </r>
  <r>
    <x v="6"/>
    <s v="Broking Officer "/>
    <x v="5"/>
    <n v="0"/>
    <s v="Tema"/>
    <n v="7"/>
    <s v="Bachelor’s Degree"/>
    <s v="Private"/>
  </r>
  <r>
    <x v="33"/>
    <s v="Audit Associate "/>
    <x v="118"/>
    <n v="0"/>
    <s v="ACCRA"/>
    <n v="2"/>
    <s v="Bachelor’s Degree"/>
    <s v="Private"/>
  </r>
  <r>
    <x v="34"/>
    <s v="Hook up"/>
    <x v="119"/>
    <n v="10000"/>
    <s v="Remote"/>
    <n v="2"/>
    <s v="Diploma"/>
    <s v="Self-employed"/>
  </r>
  <r>
    <x v="9"/>
    <s v="Process Operations "/>
    <x v="23"/>
    <n v="1700"/>
    <s v="Tema "/>
    <n v="10"/>
    <s v="Master’s Degree"/>
    <s v="Government"/>
  </r>
  <r>
    <x v="3"/>
    <s v="Field Maintenance Engineer "/>
    <x v="43"/>
    <n v="1200"/>
    <s v="Accra"/>
    <n v="7"/>
    <s v="Bachelor’s Degree"/>
    <s v="Private"/>
  </r>
  <r>
    <x v="6"/>
    <s v="Financial accountant"/>
    <x v="120"/>
    <n v="400"/>
    <s v="Accra"/>
    <n v="1"/>
    <s v="Bachelor’s Degree"/>
    <s v="Private"/>
  </r>
  <r>
    <x v="21"/>
    <s v="Engineering Supervisor "/>
    <x v="121"/>
    <n v="1000"/>
    <s v="Western Region"/>
    <n v="7"/>
    <s v="Bachelor’s Degree"/>
    <s v="Private"/>
  </r>
  <r>
    <x v="16"/>
    <s v="Customer care"/>
    <x v="122"/>
    <n v="337"/>
    <s v="Accra"/>
    <n v="1"/>
    <s v="Bachelor’s Degree"/>
    <s v="Private"/>
  </r>
  <r>
    <x v="16"/>
    <s v="Enterprise Architect"/>
    <x v="123"/>
    <n v="3000"/>
    <s v="Accra(Hybrid)"/>
    <n v="12"/>
    <s v="Bachelor’s Degree"/>
    <s v="Private"/>
  </r>
  <r>
    <x v="9"/>
    <s v="National Service"/>
    <x v="84"/>
    <n v="150"/>
    <s v="Accra "/>
    <n v="1"/>
    <s v="Bachelor’s Degree"/>
    <s v="Private"/>
  </r>
  <r>
    <x v="25"/>
    <s v="Senior Programmes Officer"/>
    <x v="124"/>
    <n v="1758"/>
    <s v="East legon "/>
    <n v="7"/>
    <s v="Bachelor’s Degree"/>
    <s v="Private"/>
  </r>
  <r>
    <x v="24"/>
    <s v="General Manager Network Project"/>
    <x v="123"/>
    <n v="1500"/>
    <s v="Kumasi"/>
    <n v="17"/>
    <s v="Master’s Degree"/>
    <s v="Government"/>
  </r>
  <r>
    <x v="9"/>
    <s v="Public relations "/>
    <x v="58"/>
    <n v="1200"/>
    <s v="Greater Accra "/>
    <n v="9"/>
    <s v="Bachelor’s Degree"/>
    <s v="Government"/>
  </r>
  <r>
    <x v="6"/>
    <s v="Trader"/>
    <x v="5"/>
    <n v="2000"/>
    <s v="Accra "/>
    <n v="7"/>
    <s v="Bachelor’s Degree"/>
    <s v="Private"/>
  </r>
  <r>
    <x v="5"/>
    <s v="Supervisor "/>
    <x v="125"/>
    <n v="0"/>
    <s v="Accra, hybrid "/>
    <n v="3"/>
    <s v="Master’s Degree"/>
    <s v="Private"/>
  </r>
  <r>
    <x v="16"/>
    <s v="computer technician "/>
    <x v="126"/>
    <n v="0"/>
    <s v="Tema"/>
    <n v="5"/>
    <s v="Microsoft Technology Associate"/>
    <s v="Government"/>
  </r>
  <r>
    <x v="16"/>
    <s v="Customer Experience "/>
    <x v="68"/>
    <n v="1000"/>
    <s v="Hybrid"/>
    <n v="3"/>
    <s v="Bachelor’s Degree"/>
    <s v="Private"/>
  </r>
  <r>
    <x v="6"/>
    <s v="Accounts manager "/>
    <x v="127"/>
    <n v="504"/>
    <s v="Accra"/>
    <n v="5"/>
    <s v="Bachelor’s Degree"/>
    <s v="Private"/>
  </r>
  <r>
    <x v="7"/>
    <s v="Assistant Director"/>
    <x v="37"/>
    <n v="3000"/>
    <s v="Accra "/>
    <n v="4"/>
    <s v="Bachelor’s Degree"/>
    <s v="Government"/>
  </r>
  <r>
    <x v="1"/>
    <s v="Doctor (Optometrist)"/>
    <x v="128"/>
    <n v="0"/>
    <s v="Axim"/>
    <n v="10"/>
    <s v="Doctoral Degree"/>
    <s v="Government"/>
  </r>
  <r>
    <x v="12"/>
    <s v="Plumber "/>
    <x v="36"/>
    <n v="600"/>
    <s v="Madina "/>
    <n v="40"/>
    <s v="Wassce"/>
    <s v="Private"/>
  </r>
  <r>
    <x v="0"/>
    <s v="Teacher"/>
    <x v="129"/>
    <n v="0"/>
    <s v="Accra"/>
    <n v="4"/>
    <s v="Bachelor’s Degree"/>
    <s v="Government"/>
  </r>
  <r>
    <x v="23"/>
    <s v="Administrative Officer"/>
    <x v="70"/>
    <n v="3000"/>
    <s v="Accra"/>
    <n v="4"/>
    <s v="Master’s Degree"/>
    <s v="Government"/>
  </r>
  <r>
    <x v="35"/>
    <s v="District Assembly "/>
    <x v="130"/>
    <n v="0"/>
    <s v="Remote - Atimpoku "/>
    <n v="1"/>
    <s v="Bachelor’s Degree"/>
    <s v="Government"/>
  </r>
  <r>
    <x v="0"/>
    <s v="Administrator"/>
    <x v="131"/>
    <n v="0"/>
    <s v="Tema"/>
    <n v="10"/>
    <s v="Bachelor’s Degree"/>
    <s v="Self-employed"/>
  </r>
  <r>
    <x v="0"/>
    <s v="Classroom Teacher"/>
    <x v="132"/>
    <n v="0"/>
    <s v="Cape Coast"/>
    <n v="7"/>
    <s v="Diploma"/>
    <s v="Government"/>
  </r>
  <r>
    <x v="0"/>
    <s v="Research Assistant "/>
    <x v="90"/>
    <n v="0"/>
    <s v="Osu"/>
    <n v="2"/>
    <s v="Master’s Degree"/>
    <s v="Government"/>
  </r>
  <r>
    <x v="0"/>
    <s v="Subject Tutor "/>
    <x v="37"/>
    <n v="0"/>
    <s v="Kumasi "/>
    <n v="5"/>
    <s v="Bachelor’s Degree"/>
    <s v="Government"/>
  </r>
  <r>
    <x v="7"/>
    <s v="Physical planning officer"/>
    <x v="133"/>
    <n v="0"/>
    <s v="Eastern region "/>
    <n v="7"/>
    <s v="Master’s Degree"/>
    <s v="Government"/>
  </r>
  <r>
    <x v="11"/>
    <s v="Senior Officer, Standards"/>
    <x v="5"/>
    <n v="700"/>
    <s v="Hybrid Kumasi and Accra"/>
    <n v="7"/>
    <s v="Master’s Degree"/>
    <s v="Private"/>
  </r>
  <r>
    <x v="11"/>
    <s v="Senior Standards Officer"/>
    <x v="5"/>
    <n v="700"/>
    <s v="Kumasi and Accra hybrid"/>
    <n v="7"/>
    <s v="Master’s Degree"/>
    <s v="Private"/>
  </r>
  <r>
    <x v="9"/>
    <s v="Offshore Technician"/>
    <x v="134"/>
    <n v="9720"/>
    <s v="Offshore "/>
    <n v="1"/>
    <s v="Bachelor’s Degree"/>
    <s v="Private"/>
  </r>
  <r>
    <x v="6"/>
    <s v="Relationship Manager"/>
    <x v="135"/>
    <n v="4286"/>
    <s v="Kumasi"/>
    <n v="5"/>
    <s v="Master’s Degree"/>
    <s v="Private"/>
  </r>
  <r>
    <x v="12"/>
    <s v="GENERAL MANAGER "/>
    <x v="11"/>
    <n v="20"/>
    <s v="SUNYANI "/>
    <n v="7"/>
    <s v="Bachelor’s Degree"/>
    <s v="Private"/>
  </r>
  <r>
    <x v="6"/>
    <s v="Pricing Analyst"/>
    <x v="136"/>
    <n v="4000"/>
    <s v="Accra. Hybrid"/>
    <n v="3"/>
    <s v="Bachelor’s Degree"/>
    <s v="Government"/>
  </r>
  <r>
    <x v="6"/>
    <s v="Bank teller "/>
    <x v="73"/>
    <n v="500"/>
    <s v="Airport "/>
    <n v="3"/>
    <s v="Bachelor’s Degree"/>
    <s v="Private"/>
  </r>
  <r>
    <x v="6"/>
    <s v="Processing Officer "/>
    <x v="137"/>
    <n v="3980"/>
    <s v="Accra"/>
    <n v="7"/>
    <s v="Bachelor’s Degree"/>
    <s v="Private"/>
  </r>
  <r>
    <x v="10"/>
    <s v="Social media manager"/>
    <x v="2"/>
    <n v="0"/>
    <s v="# 7 Dzorwulu Crescent"/>
    <n v="3"/>
    <s v="Bachelor’s Degree"/>
    <s v="Private"/>
  </r>
  <r>
    <x v="21"/>
    <s v="Mining Engineer"/>
    <x v="62"/>
    <n v="10000"/>
    <s v="Tarkwa/hybrid"/>
    <n v="3"/>
    <s v="Bachelor’s Degree"/>
    <s v="Private"/>
  </r>
  <r>
    <x v="16"/>
    <s v="Operations Associate "/>
    <x v="138"/>
    <n v="50"/>
    <s v="Airport residential area "/>
    <n v="0"/>
    <s v="Bachelor’s Degree"/>
    <s v="Private"/>
  </r>
  <r>
    <x v="10"/>
    <s v="Account Manager (Client Relations not Finance)"/>
    <x v="139"/>
    <n v="0"/>
    <s v="East Legon"/>
    <n v="4"/>
    <s v="Bachelor’s Degree"/>
    <s v="Private"/>
  </r>
  <r>
    <x v="16"/>
    <s v="Data Analyst"/>
    <x v="140"/>
    <n v="260"/>
    <s v="Accra"/>
    <n v="5"/>
    <s v="Bachelor’s Degree"/>
    <s v="Private"/>
  </r>
  <r>
    <x v="6"/>
    <s v="Economist"/>
    <x v="141"/>
    <n v="0"/>
    <s v="Accra"/>
    <n v="20"/>
    <s v="Doctoral Degree"/>
    <s v="Government"/>
  </r>
  <r>
    <x v="10"/>
    <s v="Community Manager"/>
    <x v="26"/>
    <n v="0"/>
    <s v="Accra"/>
    <n v="2"/>
    <s v="Bachelor’s Degree"/>
    <s v="Private"/>
  </r>
  <r>
    <x v="10"/>
    <s v="Photographer "/>
    <x v="35"/>
    <n v="400"/>
    <s v="Teshie "/>
    <n v="3"/>
    <s v="Bachelor’s Degree"/>
    <s v="Self-employed"/>
  </r>
  <r>
    <x v="16"/>
    <s v="Technical Advisor"/>
    <x v="139"/>
    <n v="0"/>
    <s v="Airport residential area. Eithiopian Embassy"/>
    <n v="5"/>
    <s v="Master’s Degree"/>
    <s v="Private"/>
  </r>
  <r>
    <x v="9"/>
    <s v="Finance Officer "/>
    <x v="142"/>
    <n v="300"/>
    <s v="Osu"/>
    <n v="8"/>
    <s v="Bachelor’s Degree"/>
    <s v="Private"/>
  </r>
  <r>
    <x v="13"/>
    <s v="Catering "/>
    <x v="118"/>
    <n v="300"/>
    <s v="East legon"/>
    <n v="2"/>
    <s v="Bachelor’s Degree"/>
    <s v="Self-employed"/>
  </r>
  <r>
    <x v="36"/>
    <s v="Operations officer"/>
    <x v="73"/>
    <n v="0"/>
    <s v="On site"/>
    <n v="6"/>
    <s v="Bachelor’s Degree"/>
    <s v="Private"/>
  </r>
  <r>
    <x v="6"/>
    <s v="Insurance Claims Officer"/>
    <x v="143"/>
    <n v="0"/>
    <s v="Accra"/>
    <n v="3"/>
    <s v="Bachelor’s Degree"/>
    <s v="Private"/>
  </r>
  <r>
    <x v="32"/>
    <s v="Ticketing Officer"/>
    <x v="36"/>
    <n v="0"/>
    <s v="Accra"/>
    <n v="4"/>
    <s v="Bachelor’s Degree"/>
    <s v="Private"/>
  </r>
  <r>
    <x v="13"/>
    <s v="Credit Control Officer "/>
    <x v="6"/>
    <n v="0"/>
    <s v="Not remote"/>
    <n v="6"/>
    <s v="Bachelor’s Degree"/>
    <s v="Private"/>
  </r>
  <r>
    <x v="9"/>
    <s v="Well Intervention Engineer "/>
    <x v="144"/>
    <n v="9122"/>
    <s v="Takoradi "/>
    <n v="5"/>
    <s v="Bachelor’s Degree"/>
    <s v="Private"/>
  </r>
  <r>
    <x v="16"/>
    <s v="Engineer"/>
    <x v="145"/>
    <n v="0"/>
    <s v="Remote"/>
    <n v="7"/>
    <s v="Bachelor’s Degree"/>
    <s v="Private"/>
  </r>
  <r>
    <x v="6"/>
    <s v="Data Analyst "/>
    <x v="54"/>
    <n v="0"/>
    <s v="XDS Data Ghana Limited - Credit Reference Bureau (Tesano) "/>
    <n v="5"/>
    <s v="Bachelor’s Degree"/>
    <s v="Private"/>
  </r>
  <r>
    <x v="2"/>
    <s v="Sales Manager "/>
    <x v="15"/>
    <n v="3000"/>
    <s v="Accra "/>
    <n v="7"/>
    <s v="Diploma"/>
    <s v="Private"/>
  </r>
  <r>
    <x v="10"/>
    <s v="Photographer"/>
    <x v="5"/>
    <n v="500"/>
    <s v="From home"/>
    <n v="5"/>
    <s v="Bachelor’s Degree"/>
    <s v="Self-employed"/>
  </r>
  <r>
    <x v="12"/>
    <s v="Geomatic Engineer"/>
    <x v="146"/>
    <n v="3600"/>
    <s v="Hybrid "/>
    <n v="8"/>
    <s v="Bachelor’s Degree"/>
    <s v="Private"/>
  </r>
  <r>
    <x v="24"/>
    <s v="Mechanic"/>
    <x v="114"/>
    <n v="1200"/>
    <s v="Mining"/>
    <n v="2"/>
    <s v="Bachelor’s Degree"/>
    <s v="Private"/>
  </r>
  <r>
    <x v="29"/>
    <s v="Lands Administrator"/>
    <x v="147"/>
    <n v="0"/>
    <s v="Tamale (lands commission)"/>
    <n v="11"/>
    <s v="Bachelor’s Degree"/>
    <s v="Government"/>
  </r>
  <r>
    <x v="9"/>
    <s v="Snr. Planning Engineer "/>
    <x v="148"/>
    <n v="3500"/>
    <s v="Accra"/>
    <n v="6"/>
    <s v="Bachelor’s Degree"/>
    <s v="Private"/>
  </r>
  <r>
    <x v="6"/>
    <s v="Relationship Officer "/>
    <x v="149"/>
    <n v="0"/>
    <s v="Kumasi "/>
    <n v="3"/>
    <s v="Bachelor’s Degree"/>
    <s v="Private"/>
  </r>
  <r>
    <x v="16"/>
    <s v="Procurement Manager "/>
    <x v="150"/>
    <n v="650"/>
    <s v="ACCRA"/>
    <n v="3"/>
    <s v="Bachelor’s Degree"/>
    <s v="Private"/>
  </r>
  <r>
    <x v="0"/>
    <s v="Assistant Research fellow and lecturer"/>
    <x v="19"/>
    <n v="0"/>
    <s v="in person "/>
    <n v="4"/>
    <s v="Master’s Degree"/>
    <s v="Government"/>
  </r>
  <r>
    <x v="13"/>
    <s v="National Service Personnel "/>
    <x v="151"/>
    <n v="0"/>
    <s v="Dzorwulu"/>
    <n v="1"/>
    <s v="Bachelor’s Degree"/>
    <s v="Private"/>
  </r>
  <r>
    <x v="6"/>
    <s v="General Ledger Accountant "/>
    <x v="152"/>
    <n v="150"/>
    <s v="Circle. Hybrid"/>
    <n v="4"/>
    <s v="Bachelor’s Degree"/>
    <s v="Private"/>
  </r>
  <r>
    <x v="24"/>
    <s v="Software Engineer"/>
    <x v="119"/>
    <n v="0"/>
    <s v="Remote job"/>
    <n v="5"/>
    <s v="Bachelor’s Degree"/>
    <s v="Private"/>
  </r>
  <r>
    <x v="2"/>
    <s v="Shop Supervisor "/>
    <x v="54"/>
    <n v="1000"/>
    <s v="Kokomlemle "/>
    <n v="4"/>
    <s v="Bachelor’s Degree"/>
    <s v="Private"/>
  </r>
  <r>
    <x v="37"/>
    <s v="Teacher"/>
    <x v="153"/>
    <n v="80"/>
    <s v="Accra"/>
    <n v="3"/>
    <s v="Bachelor’s Degree"/>
    <s v="Government"/>
  </r>
  <r>
    <x v="1"/>
    <s v="Medical Laboratory Scientists "/>
    <x v="154"/>
    <n v="0"/>
    <s v="Cape Coast "/>
    <n v="1"/>
    <s v="Bachelor’s Degree"/>
    <s v="Government"/>
  </r>
  <r>
    <x v="37"/>
    <s v="Teacher"/>
    <x v="155"/>
    <n v="0"/>
    <s v="Accra"/>
    <n v="4"/>
    <s v="Bachelor’s Degree"/>
    <s v="Government"/>
  </r>
  <r>
    <x v="12"/>
    <s v="Facilities Manager "/>
    <x v="26"/>
    <n v="500"/>
    <s v="Roman ridge "/>
    <n v="4"/>
    <s v="Bachelor’s Degree"/>
    <s v="Private"/>
  </r>
  <r>
    <x v="12"/>
    <s v="Estate manager"/>
    <x v="36"/>
    <n v="400"/>
    <s v="Remote"/>
    <n v="8"/>
    <s v="Diploma"/>
    <s v="Private"/>
  </r>
  <r>
    <x v="10"/>
    <s v="Digital Strategist"/>
    <x v="35"/>
    <n v="0"/>
    <s v="Dzorwulu "/>
    <n v="6"/>
    <s v="Bachelor’s Degree"/>
    <s v="Private"/>
  </r>
  <r>
    <x v="1"/>
    <s v="Human Resource Manager (Ghana Health Service)"/>
    <x v="156"/>
    <n v="0"/>
    <s v="Upper West "/>
    <n v="3"/>
    <s v="Master’s Degree"/>
    <s v="Government"/>
  </r>
  <r>
    <x v="37"/>
    <s v="Graduate Assistant "/>
    <x v="45"/>
    <n v="0"/>
    <s v="Okponglo Harvard "/>
    <n v="1"/>
    <s v="Bachelor’s Degree"/>
    <s v="Government"/>
  </r>
  <r>
    <x v="12"/>
    <s v="Property Admin"/>
    <x v="36"/>
    <n v="373"/>
    <s v="Airport. Office Job"/>
    <n v="2"/>
    <s v="Master’s Degree"/>
    <s v="Private"/>
  </r>
  <r>
    <x v="29"/>
    <s v="Associate Engineer "/>
    <x v="77"/>
    <n v="0"/>
    <s v="Hybrid "/>
    <n v="2"/>
    <s v="Bachelor’s Degree"/>
    <s v="Private"/>
  </r>
  <r>
    <x v="6"/>
    <s v="IT officer "/>
    <x v="37"/>
    <n v="480"/>
    <s v="Central Region"/>
    <n v="5"/>
    <s v="Diploma"/>
    <s v="Private"/>
  </r>
  <r>
    <x v="23"/>
    <s v="Customer service "/>
    <x v="157"/>
    <n v="0"/>
    <s v="Tema"/>
    <n v="3"/>
    <s v="Bachelor’s Degree"/>
    <s v="Private"/>
  </r>
  <r>
    <x v="16"/>
    <s v="IT OFFICER "/>
    <x v="12"/>
    <n v="0"/>
    <s v="Accra Ridge nothing like hybrid or remote "/>
    <n v="4"/>
    <s v="Bachelor’s Degree"/>
    <s v="Private"/>
  </r>
  <r>
    <x v="24"/>
    <s v="Welder / Boilermaker / Fabricator"/>
    <x v="158"/>
    <n v="1000"/>
    <s v="Remote"/>
    <n v="4"/>
    <s v="NVTI"/>
    <s v="Private"/>
  </r>
  <r>
    <x v="38"/>
    <s v="CCR"/>
    <x v="159"/>
    <n v="100"/>
    <s v="TEMA"/>
    <n v="6"/>
    <s v="Bachelor’s Degree"/>
    <s v="Private"/>
  </r>
  <r>
    <x v="16"/>
    <s v="Technician (Fibre Optics)"/>
    <x v="6"/>
    <n v="1400"/>
    <s v="Hybrid"/>
    <n v="2"/>
    <s v="Diploma"/>
    <s v="Private"/>
  </r>
  <r>
    <x v="37"/>
    <s v="Professional Teacher "/>
    <x v="160"/>
    <n v="0"/>
    <s v="Kumasi "/>
    <n v="5"/>
    <s v="Bachelor’s Degree"/>
    <s v="Government"/>
  </r>
  <r>
    <x v="10"/>
    <s v="Customer Care Rep - MTN"/>
    <x v="50"/>
    <n v="1000"/>
    <s v="Hybrid"/>
    <n v="3"/>
    <s v="Bachelor’s Degree"/>
    <s v="Private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tag="48bbcf71-c1af-4489-9808-7464c814e42e" updatedVersion="5" minRefreshableVersion="3" useAutoFormatting="1" subtotalHiddenItems="1" itemPrintTitles="1" createdVersion="5" indent="0" outline="1" outlineData="1" multipleFieldFilters="0">
  <location ref="A3:B7" firstHeaderRow="1" firstDataRow="1" firstDataCol="1"/>
  <pivotFields count="3">
    <pivotField allDrilled="1" showAll="0" dataSourceSort="1" defaultAttributeDrillState="1">
      <items count="7">
        <item s="1" x="0"/>
        <item s="1" x="1"/>
        <item s="1" x="2"/>
        <item s="1" x="3"/>
        <item s="1" x="4"/>
        <item s="1" x="5"/>
        <item t="default"/>
      </items>
    </pivotField>
    <pivotField axis="axisRow" allDrilled="1" showAll="0" dataSourceSort="1" defaultAttributeDrillState="1">
      <items count="4">
        <item s="1" x="0"/>
        <item s="1" x="1"/>
        <item s="1" x="2"/>
        <item t="default"/>
      </items>
    </pivotField>
    <pivotField dataField="1"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verage of Monthly salary (net in GHS)" fld="2" subtotal="average" baseField="1" baseItem="0"/>
  </dataFields>
  <formats count="1">
    <format dxfId="0">
      <pivotArea outline="0" collapsedLevelsAreSubtotals="1" fieldPosition="0"/>
    </format>
  </formats>
  <pivotHierarchies count="24"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Form Responses - Copy!$A$1:$J$255">
        <x15:activeTabTopLevelEntity name="[Range]"/>
      </x15:pivotTableUISettings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8" indent="0" outline="1" outlineData="1" multipleFieldFilters="0">
  <location ref="A3:B43" firstHeaderRow="1" firstDataRow="1" firstDataCol="1"/>
  <pivotFields count="8">
    <pivotField axis="axisRow" showAll="0">
      <items count="40">
        <item x="37"/>
        <item x="23"/>
        <item x="19"/>
        <item x="32"/>
        <item x="6"/>
        <item x="38"/>
        <item x="12"/>
        <item x="5"/>
        <item x="24"/>
        <item x="22"/>
        <item x="8"/>
        <item x="1"/>
        <item x="26"/>
        <item x="16"/>
        <item x="31"/>
        <item x="14"/>
        <item x="2"/>
        <item x="15"/>
        <item x="10"/>
        <item x="21"/>
        <item x="25"/>
        <item x="9"/>
        <item x="28"/>
        <item x="3"/>
        <item x="0"/>
        <item x="4"/>
        <item x="7"/>
        <item x="11"/>
        <item x="13"/>
        <item x="17"/>
        <item x="18"/>
        <item x="20"/>
        <item x="27"/>
        <item x="29"/>
        <item x="30"/>
        <item x="33"/>
        <item x="34"/>
        <item x="35"/>
        <item x="36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Average of Monthly salary (net in GHS)" fld="2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43" firstHeaderRow="1" firstDataRow="1" firstDataCol="1"/>
  <pivotFields count="8">
    <pivotField axis="axisRow" showAll="0">
      <items count="40">
        <item x="37"/>
        <item x="0"/>
        <item x="23"/>
        <item x="19"/>
        <item x="11"/>
        <item x="30"/>
        <item x="33"/>
        <item x="32"/>
        <item x="36"/>
        <item x="6"/>
        <item x="38"/>
        <item x="7"/>
        <item x="12"/>
        <item x="5"/>
        <item x="24"/>
        <item x="20"/>
        <item x="22"/>
        <item x="13"/>
        <item x="8"/>
        <item x="1"/>
        <item x="34"/>
        <item x="26"/>
        <item x="27"/>
        <item x="17"/>
        <item x="16"/>
        <item x="31"/>
        <item x="14"/>
        <item x="2"/>
        <item x="15"/>
        <item x="10"/>
        <item x="21"/>
        <item x="4"/>
        <item x="29"/>
        <item x="25"/>
        <item x="9"/>
        <item x="18"/>
        <item x="28"/>
        <item x="35"/>
        <item x="3"/>
        <item t="default"/>
      </items>
    </pivotField>
    <pivotField showAll="0"/>
    <pivotField dataField="1" showAll="0">
      <items count="162">
        <item x="122"/>
        <item x="31"/>
        <item x="49"/>
        <item x="29"/>
        <item x="130"/>
        <item x="157"/>
        <item x="118"/>
        <item x="2"/>
        <item x="4"/>
        <item x="71"/>
        <item x="45"/>
        <item x="159"/>
        <item x="9"/>
        <item x="54"/>
        <item x="63"/>
        <item x="25"/>
        <item x="153"/>
        <item x="40"/>
        <item x="7"/>
        <item x="0"/>
        <item x="38"/>
        <item x="18"/>
        <item x="13"/>
        <item x="84"/>
        <item x="82"/>
        <item x="142"/>
        <item x="6"/>
        <item x="30"/>
        <item x="15"/>
        <item x="149"/>
        <item x="48"/>
        <item x="73"/>
        <item x="110"/>
        <item x="151"/>
        <item x="138"/>
        <item x="60"/>
        <item x="132"/>
        <item x="90"/>
        <item x="52"/>
        <item x="97"/>
        <item x="8"/>
        <item x="101"/>
        <item x="36"/>
        <item x="155"/>
        <item x="129"/>
        <item x="80"/>
        <item x="37"/>
        <item x="10"/>
        <item x="44"/>
        <item x="68"/>
        <item x="81"/>
        <item x="131"/>
        <item x="22"/>
        <item x="156"/>
        <item x="160"/>
        <item x="133"/>
        <item x="103"/>
        <item x="28"/>
        <item x="16"/>
        <item x="147"/>
        <item x="86"/>
        <item x="12"/>
        <item x="99"/>
        <item x="152"/>
        <item x="43"/>
        <item x="1"/>
        <item x="61"/>
        <item x="120"/>
        <item x="102"/>
        <item x="75"/>
        <item x="154"/>
        <item x="128"/>
        <item x="104"/>
        <item x="11"/>
        <item x="33"/>
        <item x="51"/>
        <item x="105"/>
        <item x="35"/>
        <item x="113"/>
        <item x="56"/>
        <item x="85"/>
        <item x="14"/>
        <item x="77"/>
        <item x="83"/>
        <item x="26"/>
        <item x="136"/>
        <item x="50"/>
        <item x="39"/>
        <item x="115"/>
        <item x="42"/>
        <item x="19"/>
        <item x="140"/>
        <item x="150"/>
        <item x="127"/>
        <item x="117"/>
        <item x="46"/>
        <item x="92"/>
        <item x="24"/>
        <item x="41"/>
        <item x="96"/>
        <item x="88"/>
        <item x="69"/>
        <item x="64"/>
        <item x="114"/>
        <item x="143"/>
        <item x="146"/>
        <item x="116"/>
        <item x="137"/>
        <item x="98"/>
        <item x="139"/>
        <item x="135"/>
        <item x="59"/>
        <item x="70"/>
        <item x="47"/>
        <item x="94"/>
        <item x="91"/>
        <item x="158"/>
        <item x="109"/>
        <item x="23"/>
        <item x="126"/>
        <item x="87"/>
        <item x="5"/>
        <item x="65"/>
        <item x="72"/>
        <item x="21"/>
        <item x="134"/>
        <item x="106"/>
        <item x="107"/>
        <item x="32"/>
        <item x="57"/>
        <item x="3"/>
        <item x="58"/>
        <item x="124"/>
        <item x="93"/>
        <item x="125"/>
        <item x="79"/>
        <item x="95"/>
        <item x="100"/>
        <item x="17"/>
        <item x="53"/>
        <item x="112"/>
        <item x="62"/>
        <item x="34"/>
        <item x="123"/>
        <item x="74"/>
        <item x="148"/>
        <item x="144"/>
        <item x="76"/>
        <item x="145"/>
        <item x="27"/>
        <item x="55"/>
        <item x="78"/>
        <item x="141"/>
        <item x="119"/>
        <item x="108"/>
        <item x="20"/>
        <item x="121"/>
        <item x="111"/>
        <item x="67"/>
        <item x="89"/>
        <item x="66"/>
        <item t="default"/>
      </items>
    </pivotField>
    <pivotField showAll="0"/>
    <pivotField showAll="0"/>
    <pivotField showAll="0"/>
    <pivotField showAll="0"/>
    <pivotField showAll="0"/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dataFields count="1">
    <dataField name="Average of Monthly salary (net in GHS)" fld="2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Q354"/>
  <sheetViews>
    <sheetView topLeftCell="B1" workbookViewId="0">
      <pane ySplit="1" topLeftCell="A2" activePane="bottomLeft" state="frozen"/>
      <selection pane="bottomLeft" activeCell="F3" sqref="F3"/>
    </sheetView>
  </sheetViews>
  <sheetFormatPr defaultColWidth="12.5703125" defaultRowHeight="15.75" customHeight="1" x14ac:dyDescent="0.2"/>
  <cols>
    <col min="1" max="1" width="16.28515625" hidden="1" customWidth="1"/>
    <col min="2" max="2" width="30.140625" customWidth="1"/>
    <col min="3" max="3" width="28.5703125" customWidth="1"/>
    <col min="4" max="4" width="23.140625" customWidth="1"/>
    <col min="5" max="5" width="18.7109375" customWidth="1"/>
    <col min="6" max="6" width="21.7109375" customWidth="1"/>
    <col min="7" max="8" width="25.42578125" customWidth="1"/>
    <col min="9" max="9" width="20.28515625" customWidth="1"/>
    <col min="10" max="17" width="18.85546875" customWidth="1"/>
  </cols>
  <sheetData>
    <row r="1" spans="1:17" ht="12.75" x14ac:dyDescent="0.2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431</v>
      </c>
      <c r="G1" s="2" t="s">
        <v>5</v>
      </c>
      <c r="H1" s="2" t="s">
        <v>432</v>
      </c>
      <c r="I1" s="2" t="s">
        <v>6</v>
      </c>
      <c r="J1" s="4" t="s">
        <v>7</v>
      </c>
      <c r="K1" s="2" t="s">
        <v>8</v>
      </c>
      <c r="L1" s="1"/>
      <c r="M1" s="1"/>
      <c r="N1" s="1"/>
      <c r="O1" s="1"/>
      <c r="P1" s="1"/>
      <c r="Q1" s="1"/>
    </row>
    <row r="2" spans="1:17" ht="12.75" x14ac:dyDescent="0.2">
      <c r="A2" s="5">
        <v>44711.854298946761</v>
      </c>
      <c r="B2" t="s">
        <v>398</v>
      </c>
      <c r="C2" s="8" t="s">
        <v>10</v>
      </c>
      <c r="D2" s="15">
        <f>14688/12</f>
        <v>1224</v>
      </c>
      <c r="E2" s="15">
        <f>26400/12</f>
        <v>2200</v>
      </c>
      <c r="F2" s="15">
        <f t="shared" ref="F2:F65" si="0">SUM(D2:E2)</f>
        <v>3424</v>
      </c>
      <c r="G2" s="8" t="s">
        <v>11</v>
      </c>
      <c r="H2" s="8" t="s">
        <v>11</v>
      </c>
      <c r="I2" s="8"/>
      <c r="J2" s="9"/>
      <c r="K2" s="8"/>
    </row>
    <row r="3" spans="1:17" ht="12.75" x14ac:dyDescent="0.2">
      <c r="A3" s="10">
        <v>44711.855307824073</v>
      </c>
      <c r="B3" t="s">
        <v>12</v>
      </c>
      <c r="C3" s="13" t="s">
        <v>13</v>
      </c>
      <c r="D3" s="12">
        <f>32560/12</f>
        <v>2713.3333333333335</v>
      </c>
      <c r="E3" s="12">
        <v>0</v>
      </c>
      <c r="F3" s="12">
        <f t="shared" si="0"/>
        <v>2713.3333333333335</v>
      </c>
      <c r="G3" s="13" t="s">
        <v>11</v>
      </c>
      <c r="H3" s="13" t="s">
        <v>11</v>
      </c>
      <c r="I3" s="13"/>
      <c r="J3" s="14"/>
      <c r="K3" s="13"/>
    </row>
    <row r="4" spans="1:17" ht="12.75" x14ac:dyDescent="0.2">
      <c r="A4" s="5">
        <v>44711.856147743056</v>
      </c>
      <c r="B4" t="s">
        <v>14</v>
      </c>
      <c r="C4" s="8" t="s">
        <v>15</v>
      </c>
      <c r="D4" s="15">
        <f>8400/12</f>
        <v>700</v>
      </c>
      <c r="E4" s="15">
        <v>150</v>
      </c>
      <c r="F4" s="15">
        <f t="shared" si="0"/>
        <v>850</v>
      </c>
      <c r="G4" s="8" t="s">
        <v>16</v>
      </c>
      <c r="H4" s="8" t="s">
        <v>11</v>
      </c>
      <c r="I4" s="8"/>
      <c r="J4" s="9"/>
      <c r="K4" s="8"/>
    </row>
    <row r="5" spans="1:17" ht="12.75" x14ac:dyDescent="0.2">
      <c r="A5" s="10">
        <v>44711.856711423607</v>
      </c>
      <c r="B5" t="s">
        <v>17</v>
      </c>
      <c r="C5" s="13" t="s">
        <v>18</v>
      </c>
      <c r="D5" s="12">
        <f>100800/12</f>
        <v>8400</v>
      </c>
      <c r="E5" s="12">
        <f>6200/12</f>
        <v>516.66666666666663</v>
      </c>
      <c r="F5" s="12">
        <f t="shared" si="0"/>
        <v>8916.6666666666661</v>
      </c>
      <c r="G5" s="13" t="s">
        <v>19</v>
      </c>
      <c r="H5" s="13" t="s">
        <v>11</v>
      </c>
      <c r="I5" s="13"/>
      <c r="J5" s="14"/>
      <c r="K5" s="13"/>
    </row>
    <row r="6" spans="1:17" ht="12.75" x14ac:dyDescent="0.2">
      <c r="A6" s="5">
        <v>44711.856866493057</v>
      </c>
      <c r="B6" t="s">
        <v>131</v>
      </c>
      <c r="C6" s="8" t="s">
        <v>21</v>
      </c>
      <c r="D6" s="15">
        <f>9000/12</f>
        <v>750</v>
      </c>
      <c r="E6" s="15">
        <f>5000/12</f>
        <v>416.66666666666669</v>
      </c>
      <c r="F6" s="15">
        <f t="shared" si="0"/>
        <v>1166.6666666666667</v>
      </c>
      <c r="G6" s="8" t="s">
        <v>22</v>
      </c>
      <c r="H6" s="8" t="s">
        <v>85</v>
      </c>
      <c r="I6" s="8"/>
      <c r="J6" s="9"/>
      <c r="K6" s="8"/>
    </row>
    <row r="7" spans="1:17" ht="12.75" x14ac:dyDescent="0.2">
      <c r="A7" s="10">
        <v>44711.857948101853</v>
      </c>
      <c r="B7" t="s">
        <v>23</v>
      </c>
      <c r="C7" s="13" t="s">
        <v>24</v>
      </c>
      <c r="D7" s="12">
        <f>84000/12</f>
        <v>7000</v>
      </c>
      <c r="E7" s="12">
        <v>0</v>
      </c>
      <c r="F7" s="12">
        <f t="shared" si="0"/>
        <v>7000</v>
      </c>
      <c r="G7" s="13" t="s">
        <v>25</v>
      </c>
      <c r="H7" s="13" t="s">
        <v>11</v>
      </c>
      <c r="I7" s="13"/>
      <c r="J7" s="14"/>
      <c r="K7" s="13"/>
    </row>
    <row r="8" spans="1:17" ht="12.75" x14ac:dyDescent="0.2">
      <c r="A8" s="5">
        <v>44711.860024895832</v>
      </c>
      <c r="B8" s="8" t="s">
        <v>26</v>
      </c>
      <c r="C8" s="6" t="s">
        <v>27</v>
      </c>
      <c r="D8" s="7">
        <f>18000/12</f>
        <v>1500</v>
      </c>
      <c r="E8" s="7">
        <v>0</v>
      </c>
      <c r="F8" s="15">
        <f t="shared" si="0"/>
        <v>1500</v>
      </c>
      <c r="G8" s="6" t="s">
        <v>28</v>
      </c>
      <c r="H8" s="8" t="s">
        <v>11</v>
      </c>
      <c r="I8" s="8"/>
      <c r="J8" s="9"/>
      <c r="K8" s="8"/>
    </row>
    <row r="9" spans="1:17" ht="12.75" x14ac:dyDescent="0.2">
      <c r="A9" s="10">
        <v>44711.860337800928</v>
      </c>
      <c r="B9" t="s">
        <v>398</v>
      </c>
      <c r="C9" s="13" t="s">
        <v>29</v>
      </c>
      <c r="D9" s="12">
        <f>14400/12</f>
        <v>1200</v>
      </c>
      <c r="E9" s="12">
        <v>0</v>
      </c>
      <c r="F9" s="12">
        <f t="shared" si="0"/>
        <v>1200</v>
      </c>
      <c r="G9" s="13" t="s">
        <v>30</v>
      </c>
      <c r="H9" s="13" t="s">
        <v>59</v>
      </c>
      <c r="I9" s="13"/>
      <c r="J9" s="14"/>
      <c r="K9" s="13"/>
    </row>
    <row r="10" spans="1:17" ht="12.75" x14ac:dyDescent="0.2">
      <c r="A10" s="5">
        <v>44711.860369837959</v>
      </c>
      <c r="B10" t="s">
        <v>424</v>
      </c>
      <c r="C10" s="8" t="s">
        <v>32</v>
      </c>
      <c r="D10" s="15">
        <f>23079/12</f>
        <v>1923.25</v>
      </c>
      <c r="E10" s="15">
        <v>0</v>
      </c>
      <c r="F10" s="15">
        <f t="shared" si="0"/>
        <v>1923.25</v>
      </c>
      <c r="G10" s="8" t="s">
        <v>11</v>
      </c>
      <c r="H10" s="8" t="s">
        <v>11</v>
      </c>
      <c r="I10" s="8"/>
      <c r="J10" s="9"/>
      <c r="K10" s="8"/>
    </row>
    <row r="11" spans="1:17" ht="12.75" x14ac:dyDescent="0.2">
      <c r="A11" s="10">
        <v>44711.867291215276</v>
      </c>
      <c r="B11" t="s">
        <v>33</v>
      </c>
      <c r="C11" s="13" t="s">
        <v>34</v>
      </c>
      <c r="D11" s="12">
        <f>14400/12</f>
        <v>1200</v>
      </c>
      <c r="E11" s="12">
        <v>0</v>
      </c>
      <c r="F11" s="12">
        <f t="shared" si="0"/>
        <v>1200</v>
      </c>
      <c r="G11" s="13" t="s">
        <v>25</v>
      </c>
      <c r="H11" s="13" t="s">
        <v>11</v>
      </c>
      <c r="I11" s="13"/>
      <c r="J11" s="14"/>
      <c r="K11" s="13"/>
    </row>
    <row r="12" spans="1:17" ht="12.75" x14ac:dyDescent="0.2">
      <c r="A12" s="5">
        <v>44711.867372326393</v>
      </c>
      <c r="B12" t="s">
        <v>35</v>
      </c>
      <c r="C12" s="6" t="s">
        <v>36</v>
      </c>
      <c r="D12" s="7">
        <f>11880/12</f>
        <v>990</v>
      </c>
      <c r="E12" s="7">
        <v>0</v>
      </c>
      <c r="F12" s="15">
        <f t="shared" si="0"/>
        <v>990</v>
      </c>
      <c r="G12" s="6" t="s">
        <v>37</v>
      </c>
      <c r="H12" s="8" t="s">
        <v>435</v>
      </c>
      <c r="I12" s="8"/>
      <c r="J12" s="9"/>
      <c r="K12" s="8"/>
    </row>
    <row r="13" spans="1:17" ht="12.75" x14ac:dyDescent="0.2">
      <c r="A13" s="10">
        <v>44711.868080856482</v>
      </c>
      <c r="B13" t="s">
        <v>12</v>
      </c>
      <c r="C13" s="11" t="s">
        <v>38</v>
      </c>
      <c r="D13" s="12">
        <f>25980/12</f>
        <v>2165</v>
      </c>
      <c r="E13" s="12">
        <v>0</v>
      </c>
      <c r="F13" s="12">
        <f t="shared" si="0"/>
        <v>2165</v>
      </c>
      <c r="G13" s="11" t="s">
        <v>39</v>
      </c>
      <c r="H13" s="25" t="s">
        <v>436</v>
      </c>
      <c r="I13" s="13"/>
      <c r="J13" s="14"/>
      <c r="K13" s="13"/>
    </row>
    <row r="14" spans="1:17" ht="12.75" x14ac:dyDescent="0.2">
      <c r="A14" s="5">
        <v>44711.870026851851</v>
      </c>
      <c r="B14" t="s">
        <v>35</v>
      </c>
      <c r="C14" s="6" t="s">
        <v>40</v>
      </c>
      <c r="D14" s="15">
        <f>34800/12</f>
        <v>2900</v>
      </c>
      <c r="E14" s="15">
        <v>0</v>
      </c>
      <c r="F14" s="15">
        <f t="shared" si="0"/>
        <v>2900</v>
      </c>
      <c r="G14" s="6" t="s">
        <v>41</v>
      </c>
      <c r="H14" s="8" t="s">
        <v>11</v>
      </c>
      <c r="I14" s="8"/>
      <c r="J14" s="9"/>
      <c r="K14" s="8"/>
    </row>
    <row r="15" spans="1:17" ht="12.75" x14ac:dyDescent="0.2">
      <c r="A15" s="10">
        <v>44711.87208872685</v>
      </c>
      <c r="B15" t="s">
        <v>42</v>
      </c>
      <c r="C15" s="13" t="s">
        <v>43</v>
      </c>
      <c r="D15" s="12">
        <f>30000/12</f>
        <v>2500</v>
      </c>
      <c r="E15" s="12">
        <v>0</v>
      </c>
      <c r="F15" s="12">
        <f t="shared" si="0"/>
        <v>2500</v>
      </c>
      <c r="G15" s="13" t="s">
        <v>44</v>
      </c>
      <c r="H15" s="13" t="s">
        <v>11</v>
      </c>
      <c r="I15" s="13"/>
      <c r="J15" s="14"/>
      <c r="K15" s="13"/>
    </row>
    <row r="16" spans="1:17" ht="12.75" x14ac:dyDescent="0.2">
      <c r="A16" s="5">
        <v>44711.874634305554</v>
      </c>
      <c r="B16" t="s">
        <v>99</v>
      </c>
      <c r="C16" s="8" t="s">
        <v>46</v>
      </c>
      <c r="D16" s="15">
        <f>30000/12</f>
        <v>2500</v>
      </c>
      <c r="E16" s="15">
        <v>0</v>
      </c>
      <c r="F16" s="15">
        <f t="shared" si="0"/>
        <v>2500</v>
      </c>
      <c r="G16" s="8" t="s">
        <v>47</v>
      </c>
      <c r="H16" s="8" t="s">
        <v>345</v>
      </c>
      <c r="I16" s="8"/>
      <c r="J16" s="9"/>
      <c r="K16" s="8"/>
    </row>
    <row r="17" spans="1:11" ht="12.75" x14ac:dyDescent="0.2">
      <c r="A17" s="10">
        <v>44711.876883171295</v>
      </c>
      <c r="B17" t="s">
        <v>48</v>
      </c>
      <c r="C17" s="11" t="s">
        <v>49</v>
      </c>
      <c r="D17" s="12">
        <f>16364.64/12</f>
        <v>1363.72</v>
      </c>
      <c r="E17" s="12">
        <f>2040/12</f>
        <v>170</v>
      </c>
      <c r="F17" s="12">
        <f t="shared" si="0"/>
        <v>1533.72</v>
      </c>
      <c r="G17" s="11" t="s">
        <v>50</v>
      </c>
      <c r="H17" s="13" t="s">
        <v>11</v>
      </c>
      <c r="I17" s="13"/>
      <c r="J17" s="14"/>
      <c r="K17" s="13"/>
    </row>
    <row r="18" spans="1:11" ht="12.75" x14ac:dyDescent="0.2">
      <c r="A18" s="5">
        <v>44711.876955266205</v>
      </c>
      <c r="B18" t="s">
        <v>425</v>
      </c>
      <c r="C18" s="8" t="s">
        <v>52</v>
      </c>
      <c r="D18" s="15">
        <f>39600/12</f>
        <v>3300</v>
      </c>
      <c r="E18" s="15">
        <f>44400/12</f>
        <v>3700</v>
      </c>
      <c r="F18" s="15">
        <f t="shared" si="0"/>
        <v>7000</v>
      </c>
      <c r="G18" s="8" t="s">
        <v>11</v>
      </c>
      <c r="H18" s="8" t="s">
        <v>11</v>
      </c>
      <c r="I18" s="8"/>
      <c r="J18" s="9"/>
      <c r="K18" s="8"/>
    </row>
    <row r="19" spans="1:11" ht="12.75" x14ac:dyDescent="0.2">
      <c r="A19" s="10">
        <v>44711.886519583335</v>
      </c>
      <c r="B19" s="13" t="s">
        <v>26</v>
      </c>
      <c r="C19" s="13" t="s">
        <v>53</v>
      </c>
      <c r="D19" s="12">
        <v>1600</v>
      </c>
      <c r="E19" s="12">
        <v>180</v>
      </c>
      <c r="F19" s="12">
        <f t="shared" si="0"/>
        <v>1780</v>
      </c>
      <c r="G19" s="13" t="s">
        <v>11</v>
      </c>
      <c r="H19" s="13" t="s">
        <v>11</v>
      </c>
      <c r="I19" s="13"/>
      <c r="J19" s="14"/>
      <c r="K19" s="13"/>
    </row>
    <row r="20" spans="1:11" ht="12.75" x14ac:dyDescent="0.2">
      <c r="A20" s="5">
        <v>44711.888424907404</v>
      </c>
      <c r="B20" t="s">
        <v>12</v>
      </c>
      <c r="C20" s="8" t="s">
        <v>54</v>
      </c>
      <c r="D20" s="15">
        <f>28680/12</f>
        <v>2390</v>
      </c>
      <c r="E20" s="15">
        <v>0</v>
      </c>
      <c r="F20" s="15">
        <f t="shared" si="0"/>
        <v>2390</v>
      </c>
      <c r="G20" s="8" t="s">
        <v>11</v>
      </c>
      <c r="H20" s="8" t="s">
        <v>11</v>
      </c>
      <c r="I20" s="8"/>
      <c r="J20" s="9"/>
      <c r="K20" s="8"/>
    </row>
    <row r="21" spans="1:11" ht="12.75" x14ac:dyDescent="0.2">
      <c r="A21" s="10">
        <v>44711.890644467596</v>
      </c>
      <c r="B21" t="s">
        <v>425</v>
      </c>
      <c r="C21" s="13" t="s">
        <v>55</v>
      </c>
      <c r="D21" s="12">
        <v>11172</v>
      </c>
      <c r="E21" s="12">
        <v>0</v>
      </c>
      <c r="F21" s="12">
        <f t="shared" si="0"/>
        <v>11172</v>
      </c>
      <c r="G21" s="13" t="s">
        <v>56</v>
      </c>
      <c r="H21" s="13" t="s">
        <v>433</v>
      </c>
      <c r="I21" s="13"/>
      <c r="J21" s="14"/>
      <c r="K21" s="13"/>
    </row>
    <row r="22" spans="1:11" ht="12.75" x14ac:dyDescent="0.2">
      <c r="A22" s="5">
        <v>44711.891915821761</v>
      </c>
      <c r="B22" t="s">
        <v>57</v>
      </c>
      <c r="C22" s="8" t="s">
        <v>58</v>
      </c>
      <c r="D22" s="15">
        <f>15600/12</f>
        <v>1300</v>
      </c>
      <c r="E22" s="15">
        <v>300</v>
      </c>
      <c r="F22" s="15">
        <f t="shared" si="0"/>
        <v>1600</v>
      </c>
      <c r="G22" s="8" t="s">
        <v>59</v>
      </c>
      <c r="H22" s="8" t="s">
        <v>59</v>
      </c>
      <c r="I22" s="8"/>
      <c r="J22" s="9"/>
      <c r="K22" s="8"/>
    </row>
    <row r="23" spans="1:11" ht="12.75" x14ac:dyDescent="0.2">
      <c r="A23" s="10">
        <v>44711.892681597223</v>
      </c>
      <c r="B23" t="s">
        <v>48</v>
      </c>
      <c r="C23" s="11" t="s">
        <v>60</v>
      </c>
      <c r="D23" s="12">
        <f>18000/12</f>
        <v>1500</v>
      </c>
      <c r="E23" s="12">
        <v>0</v>
      </c>
      <c r="F23" s="12">
        <f t="shared" si="0"/>
        <v>1500</v>
      </c>
      <c r="G23" s="11" t="s">
        <v>61</v>
      </c>
      <c r="H23" s="13" t="s">
        <v>434</v>
      </c>
      <c r="I23" s="13"/>
      <c r="J23" s="14"/>
      <c r="K23" s="13"/>
    </row>
    <row r="24" spans="1:11" ht="12.75" x14ac:dyDescent="0.2">
      <c r="A24" s="5">
        <v>44711.893573784721</v>
      </c>
      <c r="B24" s="8" t="s">
        <v>26</v>
      </c>
      <c r="C24" s="8" t="s">
        <v>62</v>
      </c>
      <c r="D24" s="15">
        <f>14400/12</f>
        <v>1200</v>
      </c>
      <c r="E24" s="15">
        <v>0</v>
      </c>
      <c r="F24" s="15">
        <f t="shared" si="0"/>
        <v>1200</v>
      </c>
      <c r="G24" s="8" t="s">
        <v>63</v>
      </c>
      <c r="H24" s="8" t="s">
        <v>11</v>
      </c>
      <c r="I24" s="8"/>
      <c r="J24" s="9"/>
      <c r="K24" s="8"/>
    </row>
    <row r="25" spans="1:11" ht="12.75" x14ac:dyDescent="0.2">
      <c r="A25" s="10">
        <v>44711.894286770832</v>
      </c>
      <c r="B25" t="s">
        <v>425</v>
      </c>
      <c r="C25" s="13" t="s">
        <v>64</v>
      </c>
      <c r="D25" s="12">
        <f>48000/12</f>
        <v>4000</v>
      </c>
      <c r="E25" s="12">
        <v>0</v>
      </c>
      <c r="F25" s="12">
        <f t="shared" si="0"/>
        <v>4000</v>
      </c>
      <c r="G25" s="13" t="s">
        <v>65</v>
      </c>
      <c r="H25" s="13" t="s">
        <v>11</v>
      </c>
      <c r="I25" s="13"/>
      <c r="J25" s="14"/>
      <c r="K25" s="13"/>
    </row>
    <row r="26" spans="1:11" ht="12.75" x14ac:dyDescent="0.2">
      <c r="A26" s="5">
        <v>44711.895082974537</v>
      </c>
      <c r="B26" t="s">
        <v>66</v>
      </c>
      <c r="C26" s="8" t="s">
        <v>67</v>
      </c>
      <c r="D26" s="15">
        <f>405690/12</f>
        <v>33807.5</v>
      </c>
      <c r="E26" s="15">
        <v>0</v>
      </c>
      <c r="F26" s="15">
        <f t="shared" si="0"/>
        <v>33807.5</v>
      </c>
      <c r="G26" s="8" t="s">
        <v>68</v>
      </c>
      <c r="H26" s="8" t="s">
        <v>85</v>
      </c>
      <c r="I26" s="8"/>
      <c r="J26" s="9"/>
      <c r="K26" s="8"/>
    </row>
    <row r="27" spans="1:11" ht="12.75" x14ac:dyDescent="0.2">
      <c r="A27" s="10">
        <v>44711.902656365739</v>
      </c>
      <c r="B27" t="s">
        <v>35</v>
      </c>
      <c r="C27" s="13" t="s">
        <v>69</v>
      </c>
      <c r="D27" s="12">
        <f>89112/12</f>
        <v>7426</v>
      </c>
      <c r="E27" s="12">
        <f>9720/12</f>
        <v>810</v>
      </c>
      <c r="F27" s="12">
        <f t="shared" si="0"/>
        <v>8236</v>
      </c>
      <c r="G27" s="13" t="s">
        <v>70</v>
      </c>
      <c r="H27" s="13" t="s">
        <v>85</v>
      </c>
      <c r="I27" s="13"/>
      <c r="J27" s="14"/>
      <c r="K27" s="13"/>
    </row>
    <row r="28" spans="1:11" ht="12.75" x14ac:dyDescent="0.2">
      <c r="A28" s="5">
        <v>44711.903902881946</v>
      </c>
      <c r="B28" t="s">
        <v>71</v>
      </c>
      <c r="C28" s="8" t="s">
        <v>72</v>
      </c>
      <c r="D28" s="15">
        <f>84000/12</f>
        <v>7000</v>
      </c>
      <c r="E28" s="15">
        <f>12000/12</f>
        <v>1000</v>
      </c>
      <c r="F28" s="15">
        <f t="shared" si="0"/>
        <v>8000</v>
      </c>
      <c r="G28" s="8" t="s">
        <v>73</v>
      </c>
      <c r="H28" s="8" t="s">
        <v>257</v>
      </c>
      <c r="I28" s="8"/>
      <c r="J28" s="9"/>
      <c r="K28" s="8"/>
    </row>
    <row r="29" spans="1:11" ht="12.75" x14ac:dyDescent="0.2">
      <c r="A29" s="10">
        <v>44711.906833472225</v>
      </c>
      <c r="B29" t="s">
        <v>35</v>
      </c>
      <c r="C29" s="11" t="s">
        <v>74</v>
      </c>
      <c r="D29" s="12">
        <f>27108/12</f>
        <v>2259</v>
      </c>
      <c r="E29" s="12">
        <f>1440/12</f>
        <v>120</v>
      </c>
      <c r="F29" s="12">
        <f t="shared" si="0"/>
        <v>2379</v>
      </c>
      <c r="G29" s="11" t="s">
        <v>75</v>
      </c>
      <c r="H29" s="13" t="s">
        <v>11</v>
      </c>
      <c r="I29" s="13"/>
      <c r="J29" s="14"/>
      <c r="K29" s="13"/>
    </row>
    <row r="30" spans="1:11" ht="12.75" x14ac:dyDescent="0.2">
      <c r="A30" s="10">
        <v>44711.909231145837</v>
      </c>
      <c r="B30" t="s">
        <v>426</v>
      </c>
      <c r="C30" s="13" t="s">
        <v>78</v>
      </c>
      <c r="D30" s="12">
        <f>51204/12</f>
        <v>4267</v>
      </c>
      <c r="E30" s="12">
        <v>0</v>
      </c>
      <c r="F30" s="12">
        <f t="shared" si="0"/>
        <v>4267</v>
      </c>
      <c r="G30" s="13" t="s">
        <v>79</v>
      </c>
      <c r="H30" s="13" t="s">
        <v>11</v>
      </c>
      <c r="I30" s="13"/>
      <c r="J30" s="14"/>
      <c r="K30" s="13"/>
    </row>
    <row r="31" spans="1:11" ht="12.75" x14ac:dyDescent="0.2">
      <c r="A31" s="5">
        <v>44711.910166516202</v>
      </c>
      <c r="B31" t="s">
        <v>35</v>
      </c>
      <c r="C31" s="8" t="s">
        <v>80</v>
      </c>
      <c r="D31" s="15">
        <f>78000/12</f>
        <v>6500</v>
      </c>
      <c r="E31" s="15">
        <f>6000/12</f>
        <v>500</v>
      </c>
      <c r="F31" s="15">
        <f t="shared" si="0"/>
        <v>7000</v>
      </c>
      <c r="G31" s="8" t="s">
        <v>11</v>
      </c>
      <c r="H31" s="8" t="s">
        <v>11</v>
      </c>
      <c r="I31" s="8"/>
      <c r="J31" s="9"/>
      <c r="K31" s="8"/>
    </row>
    <row r="32" spans="1:11" ht="12.75" x14ac:dyDescent="0.2">
      <c r="A32" s="10">
        <v>44711.913520995367</v>
      </c>
      <c r="B32" s="13" t="s">
        <v>26</v>
      </c>
      <c r="C32" s="13" t="s">
        <v>81</v>
      </c>
      <c r="D32" s="12">
        <f>12408/12</f>
        <v>1034</v>
      </c>
      <c r="E32" s="12">
        <f>59400/12</f>
        <v>4950</v>
      </c>
      <c r="F32" s="12">
        <f t="shared" si="0"/>
        <v>5984</v>
      </c>
      <c r="G32" s="13" t="s">
        <v>25</v>
      </c>
      <c r="H32" s="13" t="s">
        <v>11</v>
      </c>
      <c r="I32" s="13"/>
      <c r="J32" s="14"/>
      <c r="K32" s="13"/>
    </row>
    <row r="33" spans="1:11" ht="12.75" x14ac:dyDescent="0.2">
      <c r="A33" s="5">
        <v>44711.91441081019</v>
      </c>
      <c r="B33" t="s">
        <v>48</v>
      </c>
      <c r="C33" s="8" t="s">
        <v>82</v>
      </c>
      <c r="D33" s="15">
        <f>42000/12</f>
        <v>3500</v>
      </c>
      <c r="E33" s="15">
        <v>200</v>
      </c>
      <c r="F33" s="15">
        <f t="shared" si="0"/>
        <v>3700</v>
      </c>
      <c r="G33" s="8" t="s">
        <v>83</v>
      </c>
      <c r="H33" s="8" t="s">
        <v>257</v>
      </c>
      <c r="I33" s="8"/>
      <c r="J33" s="9"/>
      <c r="K33" s="8"/>
    </row>
    <row r="34" spans="1:11" ht="12.75" x14ac:dyDescent="0.2">
      <c r="A34" s="10">
        <v>44711.932395347219</v>
      </c>
      <c r="B34" t="s">
        <v>71</v>
      </c>
      <c r="C34" s="13" t="s">
        <v>84</v>
      </c>
      <c r="D34" s="12">
        <f>280000/12</f>
        <v>23333.333333333332</v>
      </c>
      <c r="E34" s="12">
        <f>50000/12</f>
        <v>4166.666666666667</v>
      </c>
      <c r="F34" s="12">
        <f t="shared" si="0"/>
        <v>27500</v>
      </c>
      <c r="G34" s="13" t="s">
        <v>85</v>
      </c>
      <c r="H34" s="13" t="s">
        <v>85</v>
      </c>
      <c r="I34" s="13"/>
      <c r="J34" s="14"/>
      <c r="K34" s="13"/>
    </row>
    <row r="35" spans="1:11" ht="12.75" x14ac:dyDescent="0.2">
      <c r="A35" s="5">
        <v>44711.939328807872</v>
      </c>
      <c r="B35" t="s">
        <v>398</v>
      </c>
      <c r="C35" s="8" t="s">
        <v>86</v>
      </c>
      <c r="D35" s="15">
        <v>2343</v>
      </c>
      <c r="E35" s="15">
        <v>0</v>
      </c>
      <c r="F35" s="15">
        <f t="shared" si="0"/>
        <v>2343</v>
      </c>
      <c r="G35" s="8" t="s">
        <v>87</v>
      </c>
      <c r="H35" s="8" t="s">
        <v>11</v>
      </c>
      <c r="I35" s="8"/>
      <c r="J35" s="9"/>
      <c r="K35" s="8"/>
    </row>
    <row r="36" spans="1:11" ht="12.75" x14ac:dyDescent="0.2">
      <c r="A36" s="10">
        <v>44711.962053263887</v>
      </c>
      <c r="B36" s="13" t="s">
        <v>26</v>
      </c>
      <c r="C36" s="13" t="s">
        <v>88</v>
      </c>
      <c r="D36" s="12">
        <f>30000/12</f>
        <v>2500</v>
      </c>
      <c r="E36" s="12">
        <f>1800/12</f>
        <v>150</v>
      </c>
      <c r="F36" s="12">
        <f t="shared" si="0"/>
        <v>2650</v>
      </c>
      <c r="G36" s="13" t="s">
        <v>89</v>
      </c>
      <c r="H36" s="13" t="s">
        <v>257</v>
      </c>
      <c r="I36" s="13"/>
      <c r="J36" s="14"/>
      <c r="K36" s="13"/>
    </row>
    <row r="37" spans="1:11" ht="12.75" x14ac:dyDescent="0.2">
      <c r="A37" s="5">
        <v>44711.988735868057</v>
      </c>
      <c r="B37" t="s">
        <v>427</v>
      </c>
      <c r="C37" s="8" t="s">
        <v>91</v>
      </c>
      <c r="D37" s="15">
        <f>6540/12</f>
        <v>545</v>
      </c>
      <c r="E37" s="15">
        <v>0</v>
      </c>
      <c r="F37" s="15">
        <f t="shared" si="0"/>
        <v>545</v>
      </c>
      <c r="G37" s="8" t="s">
        <v>92</v>
      </c>
      <c r="H37" s="8" t="s">
        <v>11</v>
      </c>
      <c r="I37" s="8"/>
      <c r="J37" s="9"/>
      <c r="K37" s="8"/>
    </row>
    <row r="38" spans="1:11" ht="12.75" x14ac:dyDescent="0.2">
      <c r="A38" s="10">
        <v>44712.035853263893</v>
      </c>
      <c r="B38" t="s">
        <v>427</v>
      </c>
      <c r="C38" s="13" t="s">
        <v>93</v>
      </c>
      <c r="D38" s="12">
        <f>18192/12</f>
        <v>1516</v>
      </c>
      <c r="E38" s="12">
        <v>0</v>
      </c>
      <c r="F38" s="12">
        <f t="shared" si="0"/>
        <v>1516</v>
      </c>
      <c r="G38" s="13" t="s">
        <v>94</v>
      </c>
      <c r="H38" s="13" t="s">
        <v>11</v>
      </c>
      <c r="I38" s="13"/>
      <c r="J38" s="14"/>
      <c r="K38" s="13"/>
    </row>
    <row r="39" spans="1:11" ht="12.75" x14ac:dyDescent="0.2">
      <c r="A39" s="5">
        <v>44712.198623159726</v>
      </c>
      <c r="B39" t="s">
        <v>398</v>
      </c>
      <c r="C39" s="8" t="s">
        <v>95</v>
      </c>
      <c r="D39" s="15">
        <v>450</v>
      </c>
      <c r="E39" s="15">
        <v>0</v>
      </c>
      <c r="F39" s="15">
        <f t="shared" si="0"/>
        <v>450</v>
      </c>
      <c r="G39" s="8" t="s">
        <v>96</v>
      </c>
      <c r="H39" s="8" t="s">
        <v>345</v>
      </c>
      <c r="I39" s="8"/>
      <c r="J39" s="9"/>
      <c r="K39" s="8"/>
    </row>
    <row r="40" spans="1:11" ht="12.75" x14ac:dyDescent="0.2">
      <c r="A40" s="10">
        <v>44712.240632222223</v>
      </c>
      <c r="B40" t="s">
        <v>12</v>
      </c>
      <c r="C40" s="13" t="s">
        <v>97</v>
      </c>
      <c r="D40" s="12">
        <f>96000/12</f>
        <v>8000</v>
      </c>
      <c r="E40" s="12">
        <v>0</v>
      </c>
      <c r="F40" s="12">
        <f t="shared" si="0"/>
        <v>8000</v>
      </c>
      <c r="G40" s="13" t="s">
        <v>98</v>
      </c>
      <c r="H40" s="13" t="s">
        <v>11</v>
      </c>
      <c r="I40" s="13"/>
      <c r="J40" s="14"/>
      <c r="K40" s="13"/>
    </row>
    <row r="41" spans="1:11" ht="12.75" x14ac:dyDescent="0.2">
      <c r="A41" s="5">
        <v>44712.25386251157</v>
      </c>
      <c r="B41" t="s">
        <v>99</v>
      </c>
      <c r="C41" s="8" t="s">
        <v>100</v>
      </c>
      <c r="D41" s="15">
        <f>35000/12</f>
        <v>2916.6666666666665</v>
      </c>
      <c r="E41" s="15">
        <f>6800/12</f>
        <v>566.66666666666663</v>
      </c>
      <c r="F41" s="15">
        <f t="shared" si="0"/>
        <v>3483.333333333333</v>
      </c>
      <c r="G41" s="8" t="s">
        <v>101</v>
      </c>
      <c r="H41" s="8" t="s">
        <v>11</v>
      </c>
      <c r="I41" s="8"/>
      <c r="J41" s="9"/>
      <c r="K41" s="8"/>
    </row>
    <row r="42" spans="1:11" ht="12.75" x14ac:dyDescent="0.2">
      <c r="A42" s="10">
        <v>44712.333679456016</v>
      </c>
      <c r="B42" t="s">
        <v>71</v>
      </c>
      <c r="C42" s="13" t="s">
        <v>102</v>
      </c>
      <c r="D42" s="12">
        <v>14000</v>
      </c>
      <c r="E42" s="12">
        <v>1000</v>
      </c>
      <c r="F42" s="12">
        <f t="shared" si="0"/>
        <v>15000</v>
      </c>
      <c r="G42" s="13" t="s">
        <v>103</v>
      </c>
      <c r="H42" s="13" t="s">
        <v>85</v>
      </c>
      <c r="I42" s="13"/>
      <c r="J42" s="14"/>
      <c r="K42" s="13"/>
    </row>
    <row r="43" spans="1:11" ht="12.75" x14ac:dyDescent="0.2">
      <c r="A43" s="5">
        <v>44712.366691134259</v>
      </c>
      <c r="B43" t="s">
        <v>42</v>
      </c>
      <c r="C43" s="8" t="s">
        <v>104</v>
      </c>
      <c r="D43" s="15">
        <v>3000</v>
      </c>
      <c r="E43" s="15">
        <v>0</v>
      </c>
      <c r="F43" s="15">
        <f t="shared" si="0"/>
        <v>3000</v>
      </c>
      <c r="G43" s="8" t="s">
        <v>44</v>
      </c>
      <c r="H43" s="8" t="s">
        <v>11</v>
      </c>
      <c r="I43" s="8"/>
      <c r="J43" s="9"/>
      <c r="K43" s="8"/>
    </row>
    <row r="44" spans="1:11" ht="12.75" x14ac:dyDescent="0.2">
      <c r="A44" s="10">
        <v>44712.36794866898</v>
      </c>
      <c r="B44" t="s">
        <v>57</v>
      </c>
      <c r="C44" s="13" t="s">
        <v>105</v>
      </c>
      <c r="D44" s="12">
        <v>2000</v>
      </c>
      <c r="E44" s="12">
        <v>2000</v>
      </c>
      <c r="F44" s="12">
        <f t="shared" si="0"/>
        <v>4000</v>
      </c>
      <c r="G44" s="13" t="s">
        <v>106</v>
      </c>
      <c r="H44" s="13" t="s">
        <v>11</v>
      </c>
      <c r="I44" s="13"/>
      <c r="J44" s="14"/>
      <c r="K44" s="13"/>
    </row>
    <row r="45" spans="1:11" ht="12.75" x14ac:dyDescent="0.2">
      <c r="A45" s="5">
        <v>44712.368560532406</v>
      </c>
      <c r="B45" t="s">
        <v>398</v>
      </c>
      <c r="C45" s="8" t="s">
        <v>107</v>
      </c>
      <c r="D45" s="15">
        <v>2100</v>
      </c>
      <c r="E45" s="15">
        <v>0</v>
      </c>
      <c r="F45" s="15">
        <f t="shared" si="0"/>
        <v>2100</v>
      </c>
      <c r="G45" s="8" t="s">
        <v>108</v>
      </c>
      <c r="H45" s="8" t="s">
        <v>345</v>
      </c>
      <c r="I45" s="8"/>
      <c r="J45" s="9"/>
      <c r="K45" s="8"/>
    </row>
    <row r="46" spans="1:11" ht="12.75" x14ac:dyDescent="0.2">
      <c r="A46" s="10">
        <v>44712.369275243051</v>
      </c>
      <c r="B46" t="s">
        <v>427</v>
      </c>
      <c r="C46" s="13" t="s">
        <v>109</v>
      </c>
      <c r="D46" s="12">
        <v>1226</v>
      </c>
      <c r="E46" s="12">
        <v>2400</v>
      </c>
      <c r="F46" s="12">
        <f t="shared" si="0"/>
        <v>3626</v>
      </c>
      <c r="G46" s="13" t="s">
        <v>110</v>
      </c>
      <c r="H46" s="13" t="s">
        <v>345</v>
      </c>
      <c r="I46" s="13"/>
      <c r="J46" s="14"/>
      <c r="K46" s="13"/>
    </row>
    <row r="47" spans="1:11" ht="12.75" x14ac:dyDescent="0.2">
      <c r="A47" s="5">
        <v>44712.370201956015</v>
      </c>
      <c r="B47" s="8" t="s">
        <v>26</v>
      </c>
      <c r="C47" s="8" t="s">
        <v>111</v>
      </c>
      <c r="D47" s="15">
        <v>3741.2</v>
      </c>
      <c r="E47" s="15">
        <v>1323</v>
      </c>
      <c r="F47" s="15">
        <f t="shared" si="0"/>
        <v>5064.2</v>
      </c>
      <c r="G47" s="8" t="s">
        <v>112</v>
      </c>
      <c r="H47" s="8" t="s">
        <v>257</v>
      </c>
      <c r="I47" s="8"/>
      <c r="J47" s="9"/>
      <c r="K47" s="8"/>
    </row>
    <row r="48" spans="1:11" ht="12.75" x14ac:dyDescent="0.2">
      <c r="A48" s="10">
        <v>44712.370800636578</v>
      </c>
      <c r="B48" t="s">
        <v>48</v>
      </c>
      <c r="C48" s="13" t="s">
        <v>113</v>
      </c>
      <c r="D48" s="12">
        <v>3500</v>
      </c>
      <c r="E48" s="12">
        <v>350</v>
      </c>
      <c r="F48" s="12">
        <f t="shared" si="0"/>
        <v>3850</v>
      </c>
      <c r="G48" s="13" t="s">
        <v>114</v>
      </c>
      <c r="H48" s="13" t="s">
        <v>59</v>
      </c>
      <c r="I48" s="13"/>
      <c r="J48" s="14"/>
      <c r="K48" s="13"/>
    </row>
    <row r="49" spans="1:11" ht="12.75" x14ac:dyDescent="0.2">
      <c r="A49" s="5">
        <v>44712.371585416666</v>
      </c>
      <c r="B49" t="s">
        <v>17</v>
      </c>
      <c r="C49" s="8" t="s">
        <v>115</v>
      </c>
      <c r="D49" s="15">
        <v>2500</v>
      </c>
      <c r="E49" s="15">
        <v>150</v>
      </c>
      <c r="F49" s="15">
        <f t="shared" si="0"/>
        <v>2650</v>
      </c>
      <c r="G49" s="8" t="s">
        <v>116</v>
      </c>
      <c r="H49" s="8" t="s">
        <v>11</v>
      </c>
      <c r="I49" s="8"/>
      <c r="J49" s="9"/>
      <c r="K49" s="8"/>
    </row>
    <row r="50" spans="1:11" ht="12.75" x14ac:dyDescent="0.2">
      <c r="A50" s="10">
        <v>44712.372203611114</v>
      </c>
      <c r="B50" t="s">
        <v>14</v>
      </c>
      <c r="C50" s="13" t="s">
        <v>117</v>
      </c>
      <c r="D50" s="12">
        <v>1100</v>
      </c>
      <c r="E50" s="12">
        <v>200</v>
      </c>
      <c r="F50" s="12">
        <f t="shared" si="0"/>
        <v>1300</v>
      </c>
      <c r="G50" s="13" t="s">
        <v>30</v>
      </c>
      <c r="H50" s="13" t="s">
        <v>59</v>
      </c>
      <c r="I50" s="13"/>
      <c r="J50" s="14"/>
      <c r="K50" s="13"/>
    </row>
    <row r="51" spans="1:11" ht="12.75" x14ac:dyDescent="0.2">
      <c r="A51" s="5">
        <v>44712.374494456017</v>
      </c>
      <c r="B51" t="s">
        <v>398</v>
      </c>
      <c r="C51" s="8" t="s">
        <v>118</v>
      </c>
      <c r="D51" s="15">
        <v>2000</v>
      </c>
      <c r="E51" s="15">
        <v>243</v>
      </c>
      <c r="F51" s="15">
        <f t="shared" si="0"/>
        <v>2243</v>
      </c>
      <c r="G51" s="8" t="s">
        <v>119</v>
      </c>
      <c r="H51" s="8" t="s">
        <v>345</v>
      </c>
      <c r="I51" s="8"/>
      <c r="J51" s="9"/>
      <c r="K51" s="8"/>
    </row>
    <row r="52" spans="1:11" ht="12.75" x14ac:dyDescent="0.2">
      <c r="A52" s="10">
        <v>44712.375206967597</v>
      </c>
      <c r="B52" t="s">
        <v>71</v>
      </c>
      <c r="C52" s="13" t="s">
        <v>120</v>
      </c>
      <c r="D52" s="12">
        <v>1200</v>
      </c>
      <c r="E52" s="12">
        <v>0</v>
      </c>
      <c r="F52" s="12">
        <f t="shared" si="0"/>
        <v>1200</v>
      </c>
      <c r="G52" s="13" t="s">
        <v>25</v>
      </c>
      <c r="H52" s="13" t="s">
        <v>11</v>
      </c>
      <c r="I52" s="13"/>
      <c r="J52" s="14"/>
      <c r="K52" s="13"/>
    </row>
    <row r="53" spans="1:11" ht="12.75" x14ac:dyDescent="0.2">
      <c r="A53" s="5">
        <v>44712.375291145829</v>
      </c>
      <c r="B53" t="s">
        <v>42</v>
      </c>
      <c r="C53" s="8" t="s">
        <v>121</v>
      </c>
      <c r="D53" s="15">
        <v>4340</v>
      </c>
      <c r="E53" s="15">
        <v>500</v>
      </c>
      <c r="F53" s="15">
        <f t="shared" si="0"/>
        <v>4840</v>
      </c>
      <c r="G53" s="8" t="s">
        <v>85</v>
      </c>
      <c r="H53" s="8" t="s">
        <v>85</v>
      </c>
      <c r="I53" s="8"/>
      <c r="J53" s="9"/>
      <c r="K53" s="8"/>
    </row>
    <row r="54" spans="1:11" ht="12.75" x14ac:dyDescent="0.2">
      <c r="A54" s="10">
        <v>44712.37824633102</v>
      </c>
      <c r="B54" t="s">
        <v>427</v>
      </c>
      <c r="C54" s="13" t="s">
        <v>122</v>
      </c>
      <c r="D54" s="12">
        <v>3950</v>
      </c>
      <c r="E54" s="12">
        <v>800</v>
      </c>
      <c r="F54" s="12">
        <f t="shared" si="0"/>
        <v>4750</v>
      </c>
      <c r="G54" s="13" t="s">
        <v>123</v>
      </c>
      <c r="H54" s="13" t="s">
        <v>11</v>
      </c>
      <c r="I54" s="13"/>
      <c r="J54" s="14"/>
      <c r="K54" s="13"/>
    </row>
    <row r="55" spans="1:11" ht="12.75" x14ac:dyDescent="0.2">
      <c r="A55" s="5">
        <v>44712.379988796296</v>
      </c>
      <c r="B55" t="s">
        <v>160</v>
      </c>
      <c r="C55" s="8" t="s">
        <v>125</v>
      </c>
      <c r="D55" s="15">
        <v>3300</v>
      </c>
      <c r="E55" s="15">
        <v>400</v>
      </c>
      <c r="F55" s="15">
        <f t="shared" si="0"/>
        <v>3700</v>
      </c>
      <c r="G55" s="8" t="s">
        <v>126</v>
      </c>
      <c r="H55" s="8" t="s">
        <v>11</v>
      </c>
      <c r="I55" s="8"/>
      <c r="J55" s="9"/>
      <c r="K55" s="8"/>
    </row>
    <row r="56" spans="1:11" ht="12.75" x14ac:dyDescent="0.2">
      <c r="A56" s="10">
        <v>44712.382509780087</v>
      </c>
      <c r="B56" t="s">
        <v>48</v>
      </c>
      <c r="C56" s="13" t="s">
        <v>127</v>
      </c>
      <c r="D56" s="12">
        <v>2700</v>
      </c>
      <c r="E56" s="12">
        <v>100</v>
      </c>
      <c r="F56" s="12">
        <f t="shared" si="0"/>
        <v>2800</v>
      </c>
      <c r="G56" s="13" t="s">
        <v>128</v>
      </c>
      <c r="H56" s="13" t="s">
        <v>189</v>
      </c>
      <c r="I56" s="13"/>
      <c r="J56" s="14"/>
      <c r="K56" s="13"/>
    </row>
    <row r="57" spans="1:11" ht="12.75" x14ac:dyDescent="0.2">
      <c r="A57" s="5">
        <v>44712.383288124998</v>
      </c>
      <c r="B57" t="s">
        <v>398</v>
      </c>
      <c r="C57" s="8" t="s">
        <v>129</v>
      </c>
      <c r="D57" s="15">
        <v>2167</v>
      </c>
      <c r="E57" s="15">
        <v>0</v>
      </c>
      <c r="F57" s="15">
        <f t="shared" si="0"/>
        <v>2167</v>
      </c>
      <c r="G57" s="8" t="s">
        <v>130</v>
      </c>
      <c r="H57" s="26" t="s">
        <v>436</v>
      </c>
      <c r="I57" s="8"/>
      <c r="J57" s="9"/>
      <c r="K57" s="8"/>
    </row>
    <row r="58" spans="1:11" ht="12.75" x14ac:dyDescent="0.2">
      <c r="A58" s="10">
        <v>44712.384492627316</v>
      </c>
      <c r="B58" t="s">
        <v>131</v>
      </c>
      <c r="C58" s="13" t="s">
        <v>132</v>
      </c>
      <c r="D58" s="12">
        <v>3500</v>
      </c>
      <c r="E58" s="12">
        <v>0</v>
      </c>
      <c r="F58" s="12">
        <f t="shared" si="0"/>
        <v>3500</v>
      </c>
      <c r="G58" s="13" t="s">
        <v>133</v>
      </c>
      <c r="H58" s="13" t="s">
        <v>439</v>
      </c>
      <c r="I58" s="13"/>
      <c r="J58" s="14"/>
      <c r="K58" s="13"/>
    </row>
    <row r="59" spans="1:11" ht="12.75" x14ac:dyDescent="0.2">
      <c r="A59" s="5">
        <v>44712.386732835643</v>
      </c>
      <c r="B59" t="s">
        <v>134</v>
      </c>
      <c r="C59" s="8" t="s">
        <v>135</v>
      </c>
      <c r="D59" s="15">
        <v>800</v>
      </c>
      <c r="E59" s="15">
        <v>0</v>
      </c>
      <c r="F59" s="15">
        <f t="shared" si="0"/>
        <v>800</v>
      </c>
      <c r="G59" s="8" t="s">
        <v>106</v>
      </c>
      <c r="H59" s="8" t="s">
        <v>11</v>
      </c>
      <c r="I59" s="8"/>
      <c r="J59" s="9"/>
      <c r="K59" s="8"/>
    </row>
    <row r="60" spans="1:11" ht="12.75" x14ac:dyDescent="0.2">
      <c r="A60" s="10">
        <v>44712.387270474537</v>
      </c>
      <c r="B60" t="s">
        <v>12</v>
      </c>
      <c r="C60" s="13" t="s">
        <v>136</v>
      </c>
      <c r="D60" s="12">
        <v>2000</v>
      </c>
      <c r="E60" s="12">
        <v>0</v>
      </c>
      <c r="F60" s="12">
        <f t="shared" si="0"/>
        <v>2000</v>
      </c>
      <c r="G60" s="13" t="s">
        <v>137</v>
      </c>
      <c r="H60" s="13" t="s">
        <v>11</v>
      </c>
      <c r="I60" s="13"/>
      <c r="J60" s="14"/>
      <c r="K60" s="13"/>
    </row>
    <row r="61" spans="1:11" ht="12.75" x14ac:dyDescent="0.2">
      <c r="A61" s="5">
        <v>44712.402683460648</v>
      </c>
      <c r="B61" s="8" t="s">
        <v>26</v>
      </c>
      <c r="C61" s="8" t="s">
        <v>138</v>
      </c>
      <c r="D61" s="15">
        <v>4200</v>
      </c>
      <c r="E61" s="15">
        <v>1800</v>
      </c>
      <c r="F61" s="15">
        <f t="shared" si="0"/>
        <v>6000</v>
      </c>
      <c r="G61" s="8" t="s">
        <v>11</v>
      </c>
      <c r="H61" s="8" t="s">
        <v>11</v>
      </c>
      <c r="I61" s="8"/>
      <c r="J61" s="9"/>
      <c r="K61" s="8"/>
    </row>
    <row r="62" spans="1:11" ht="12.75" x14ac:dyDescent="0.2">
      <c r="A62" s="10">
        <v>44712.407665289356</v>
      </c>
      <c r="B62" s="13" t="s">
        <v>26</v>
      </c>
      <c r="C62" s="13" t="s">
        <v>139</v>
      </c>
      <c r="D62" s="12">
        <v>6010.54</v>
      </c>
      <c r="E62" s="12">
        <v>480</v>
      </c>
      <c r="F62" s="12">
        <f t="shared" si="0"/>
        <v>6490.54</v>
      </c>
      <c r="G62" s="13" t="s">
        <v>11</v>
      </c>
      <c r="H62" s="13" t="s">
        <v>11</v>
      </c>
      <c r="I62" s="13"/>
      <c r="J62" s="14"/>
      <c r="K62" s="13"/>
    </row>
    <row r="63" spans="1:11" ht="12.75" x14ac:dyDescent="0.2">
      <c r="A63" s="5">
        <v>44712.409560694447</v>
      </c>
      <c r="B63" t="s">
        <v>424</v>
      </c>
      <c r="C63" s="8" t="s">
        <v>140</v>
      </c>
      <c r="D63" s="15">
        <v>1667.83</v>
      </c>
      <c r="E63" s="15">
        <v>0</v>
      </c>
      <c r="F63" s="15">
        <f t="shared" si="0"/>
        <v>1667.83</v>
      </c>
      <c r="G63" s="8" t="s">
        <v>141</v>
      </c>
      <c r="H63" s="8" t="s">
        <v>11</v>
      </c>
      <c r="I63" s="8"/>
      <c r="J63" s="9"/>
      <c r="K63" s="8"/>
    </row>
    <row r="64" spans="1:11" ht="12.75" x14ac:dyDescent="0.2">
      <c r="A64" s="10">
        <v>44712.416339143514</v>
      </c>
      <c r="B64" t="s">
        <v>48</v>
      </c>
      <c r="C64" s="13" t="s">
        <v>142</v>
      </c>
      <c r="D64" s="12">
        <v>500</v>
      </c>
      <c r="E64" s="12">
        <v>0</v>
      </c>
      <c r="F64" s="12">
        <f t="shared" si="0"/>
        <v>500</v>
      </c>
      <c r="G64" s="13" t="s">
        <v>143</v>
      </c>
      <c r="H64" s="13" t="s">
        <v>11</v>
      </c>
      <c r="I64" s="13"/>
      <c r="J64" s="14"/>
      <c r="K64" s="13"/>
    </row>
    <row r="65" spans="1:11" ht="12.75" x14ac:dyDescent="0.2">
      <c r="A65" s="5">
        <v>44712.420577777782</v>
      </c>
      <c r="B65" t="s">
        <v>160</v>
      </c>
      <c r="C65" s="8" t="s">
        <v>144</v>
      </c>
      <c r="D65" s="15">
        <v>3700</v>
      </c>
      <c r="E65" s="15">
        <v>1000</v>
      </c>
      <c r="F65" s="15">
        <f t="shared" si="0"/>
        <v>4700</v>
      </c>
      <c r="G65" s="8" t="s">
        <v>59</v>
      </c>
      <c r="H65" s="8" t="s">
        <v>59</v>
      </c>
      <c r="I65" s="8"/>
      <c r="J65" s="9"/>
      <c r="K65" s="8"/>
    </row>
    <row r="66" spans="1:11" ht="12.75" x14ac:dyDescent="0.2">
      <c r="A66" s="10">
        <v>44712.421448171299</v>
      </c>
      <c r="B66" t="s">
        <v>145</v>
      </c>
      <c r="C66" s="11" t="s">
        <v>146</v>
      </c>
      <c r="D66" s="12">
        <v>2929</v>
      </c>
      <c r="E66" s="12">
        <v>445</v>
      </c>
      <c r="F66" s="12">
        <f t="shared" ref="F66:F129" si="1">SUM(D66:E66)</f>
        <v>3374</v>
      </c>
      <c r="G66" s="11" t="s">
        <v>147</v>
      </c>
      <c r="H66" s="13" t="s">
        <v>11</v>
      </c>
      <c r="I66" s="13"/>
      <c r="J66" s="14"/>
      <c r="K66" s="13"/>
    </row>
    <row r="67" spans="1:11" ht="12.75" x14ac:dyDescent="0.2">
      <c r="A67" s="5">
        <v>44712.424105011574</v>
      </c>
      <c r="B67" t="s">
        <v>42</v>
      </c>
      <c r="C67" s="8" t="s">
        <v>148</v>
      </c>
      <c r="D67" s="15">
        <v>1200</v>
      </c>
      <c r="E67" s="15">
        <v>0</v>
      </c>
      <c r="F67" s="15">
        <f t="shared" si="1"/>
        <v>1200</v>
      </c>
      <c r="G67" s="8" t="s">
        <v>149</v>
      </c>
      <c r="H67" s="8" t="s">
        <v>11</v>
      </c>
      <c r="I67" s="8"/>
      <c r="J67" s="9"/>
      <c r="K67" s="8"/>
    </row>
    <row r="68" spans="1:11" ht="12.75" x14ac:dyDescent="0.2">
      <c r="A68" s="10">
        <v>44712.429394664352</v>
      </c>
      <c r="B68" t="s">
        <v>426</v>
      </c>
      <c r="C68" s="13" t="s">
        <v>150</v>
      </c>
      <c r="D68" s="12">
        <v>1875</v>
      </c>
      <c r="E68" s="12">
        <v>308</v>
      </c>
      <c r="F68" s="12">
        <f t="shared" si="1"/>
        <v>2183</v>
      </c>
      <c r="G68" s="13" t="s">
        <v>151</v>
      </c>
      <c r="H68" s="13" t="s">
        <v>11</v>
      </c>
      <c r="I68" s="13"/>
      <c r="J68" s="14"/>
      <c r="K68" s="13"/>
    </row>
    <row r="69" spans="1:11" ht="12.75" x14ac:dyDescent="0.2">
      <c r="A69" s="5">
        <v>44712.43095577546</v>
      </c>
      <c r="B69" t="s">
        <v>427</v>
      </c>
      <c r="C69" s="8" t="s">
        <v>152</v>
      </c>
      <c r="D69" s="15">
        <v>1500</v>
      </c>
      <c r="E69" s="15">
        <v>0</v>
      </c>
      <c r="F69" s="15">
        <f t="shared" si="1"/>
        <v>1500</v>
      </c>
      <c r="G69" s="8" t="s">
        <v>153</v>
      </c>
      <c r="H69" s="8" t="s">
        <v>11</v>
      </c>
      <c r="I69" s="8"/>
      <c r="J69" s="9"/>
      <c r="K69" s="8"/>
    </row>
    <row r="70" spans="1:11" ht="12.75" x14ac:dyDescent="0.2">
      <c r="A70" s="5">
        <v>44712.446360057875</v>
      </c>
      <c r="B70" t="s">
        <v>71</v>
      </c>
      <c r="C70" s="8" t="s">
        <v>155</v>
      </c>
      <c r="D70" s="15">
        <v>2100</v>
      </c>
      <c r="E70" s="15">
        <v>3200</v>
      </c>
      <c r="F70" s="15">
        <f t="shared" si="1"/>
        <v>5300</v>
      </c>
      <c r="G70" s="8" t="s">
        <v>156</v>
      </c>
      <c r="H70" s="8" t="s">
        <v>11</v>
      </c>
      <c r="I70" s="8"/>
      <c r="J70" s="9"/>
      <c r="K70" s="8"/>
    </row>
    <row r="71" spans="1:11" ht="12.75" x14ac:dyDescent="0.2">
      <c r="A71" s="10">
        <v>44712.447635393517</v>
      </c>
      <c r="B71" t="s">
        <v>71</v>
      </c>
      <c r="C71" s="13" t="s">
        <v>157</v>
      </c>
      <c r="D71" s="12">
        <v>1000</v>
      </c>
      <c r="E71" s="12">
        <v>1458</v>
      </c>
      <c r="F71" s="12">
        <f t="shared" si="1"/>
        <v>2458</v>
      </c>
      <c r="G71" s="13" t="s">
        <v>11</v>
      </c>
      <c r="H71" s="13" t="s">
        <v>11</v>
      </c>
      <c r="I71" s="13"/>
      <c r="J71" s="14"/>
      <c r="K71" s="13"/>
    </row>
    <row r="72" spans="1:11" ht="12.75" x14ac:dyDescent="0.2">
      <c r="A72" s="5">
        <v>44712.450200879626</v>
      </c>
      <c r="B72" t="s">
        <v>99</v>
      </c>
      <c r="C72" s="8" t="s">
        <v>158</v>
      </c>
      <c r="D72" s="15">
        <v>1500</v>
      </c>
      <c r="E72" s="15">
        <v>500</v>
      </c>
      <c r="F72" s="15">
        <f t="shared" si="1"/>
        <v>2000</v>
      </c>
      <c r="G72" s="8" t="s">
        <v>159</v>
      </c>
      <c r="H72" s="8" t="s">
        <v>433</v>
      </c>
      <c r="I72" s="8"/>
      <c r="J72" s="9"/>
      <c r="K72" s="8"/>
    </row>
    <row r="73" spans="1:11" ht="12.75" x14ac:dyDescent="0.2">
      <c r="A73" s="10">
        <v>44712.451451828703</v>
      </c>
      <c r="B73" t="s">
        <v>160</v>
      </c>
      <c r="C73" s="13" t="s">
        <v>161</v>
      </c>
      <c r="D73" s="12">
        <v>8000</v>
      </c>
      <c r="E73" s="12">
        <v>0</v>
      </c>
      <c r="F73" s="12">
        <f t="shared" si="1"/>
        <v>8000</v>
      </c>
      <c r="G73" s="13" t="s">
        <v>162</v>
      </c>
      <c r="H73" s="13" t="s">
        <v>436</v>
      </c>
      <c r="I73" s="13"/>
      <c r="J73" s="14"/>
      <c r="K73" s="13"/>
    </row>
    <row r="74" spans="1:11" ht="12.75" x14ac:dyDescent="0.2">
      <c r="A74" s="5">
        <v>44712.452633333334</v>
      </c>
      <c r="B74" t="s">
        <v>426</v>
      </c>
      <c r="C74" s="8" t="s">
        <v>163</v>
      </c>
      <c r="D74" s="15">
        <v>24000</v>
      </c>
      <c r="E74" s="15">
        <v>1000</v>
      </c>
      <c r="F74" s="15">
        <f t="shared" si="1"/>
        <v>25000</v>
      </c>
      <c r="G74" s="8" t="s">
        <v>164</v>
      </c>
      <c r="H74" s="8" t="s">
        <v>85</v>
      </c>
      <c r="I74" s="8"/>
      <c r="J74" s="9"/>
      <c r="K74" s="8"/>
    </row>
    <row r="75" spans="1:11" ht="12.75" x14ac:dyDescent="0.2">
      <c r="A75" s="10">
        <v>44712.454261493054</v>
      </c>
      <c r="B75" t="s">
        <v>12</v>
      </c>
      <c r="C75" s="13" t="s">
        <v>165</v>
      </c>
      <c r="D75" s="12">
        <v>3200</v>
      </c>
      <c r="E75" s="12">
        <v>0</v>
      </c>
      <c r="F75" s="12">
        <f t="shared" si="1"/>
        <v>3200</v>
      </c>
      <c r="G75" s="13" t="s">
        <v>166</v>
      </c>
      <c r="H75" s="13" t="s">
        <v>272</v>
      </c>
      <c r="I75" s="13"/>
      <c r="J75" s="14"/>
      <c r="K75" s="13"/>
    </row>
    <row r="76" spans="1:11" ht="12.75" x14ac:dyDescent="0.2">
      <c r="A76" s="5">
        <v>44712.455011851853</v>
      </c>
      <c r="B76" t="s">
        <v>71</v>
      </c>
      <c r="C76" s="8" t="s">
        <v>167</v>
      </c>
      <c r="D76" s="15">
        <v>8100</v>
      </c>
      <c r="E76" s="15">
        <v>0</v>
      </c>
      <c r="F76" s="15">
        <f t="shared" si="1"/>
        <v>8100</v>
      </c>
      <c r="G76" s="8" t="s">
        <v>103</v>
      </c>
      <c r="H76" s="8" t="s">
        <v>85</v>
      </c>
      <c r="I76" s="8"/>
      <c r="J76" s="9"/>
      <c r="K76" s="8"/>
    </row>
    <row r="77" spans="1:11" ht="12.75" x14ac:dyDescent="0.2">
      <c r="A77" s="10">
        <v>44712.458260057872</v>
      </c>
      <c r="B77" t="s">
        <v>12</v>
      </c>
      <c r="C77" s="11" t="s">
        <v>97</v>
      </c>
      <c r="D77" s="12">
        <v>6500</v>
      </c>
      <c r="E77" s="12">
        <v>200</v>
      </c>
      <c r="F77" s="12">
        <f t="shared" si="1"/>
        <v>6700</v>
      </c>
      <c r="G77" s="11" t="s">
        <v>11</v>
      </c>
      <c r="H77" s="13" t="s">
        <v>11</v>
      </c>
      <c r="I77" s="13"/>
      <c r="J77" s="14"/>
      <c r="K77" s="13"/>
    </row>
    <row r="78" spans="1:11" ht="12.75" x14ac:dyDescent="0.2">
      <c r="A78" s="5">
        <v>44712.45882482639</v>
      </c>
      <c r="B78" t="s">
        <v>12</v>
      </c>
      <c r="C78" s="8" t="s">
        <v>97</v>
      </c>
      <c r="D78" s="15">
        <v>9000</v>
      </c>
      <c r="E78" s="15">
        <v>900</v>
      </c>
      <c r="F78" s="15">
        <f t="shared" si="1"/>
        <v>9900</v>
      </c>
      <c r="G78" s="8" t="s">
        <v>11</v>
      </c>
      <c r="H78" s="8" t="s">
        <v>11</v>
      </c>
      <c r="I78" s="8"/>
      <c r="J78" s="9"/>
      <c r="K78" s="8"/>
    </row>
    <row r="79" spans="1:11" ht="12.75" x14ac:dyDescent="0.2">
      <c r="A79" s="10">
        <v>44712.460103425925</v>
      </c>
      <c r="B79" t="s">
        <v>12</v>
      </c>
      <c r="C79" s="13" t="s">
        <v>168</v>
      </c>
      <c r="D79" s="12">
        <v>2500</v>
      </c>
      <c r="E79" s="12">
        <v>0</v>
      </c>
      <c r="F79" s="12">
        <f t="shared" si="1"/>
        <v>2500</v>
      </c>
      <c r="G79" s="13" t="s">
        <v>169</v>
      </c>
      <c r="H79" s="13" t="s">
        <v>59</v>
      </c>
      <c r="I79" s="13"/>
      <c r="J79" s="14"/>
      <c r="K79" s="13"/>
    </row>
    <row r="80" spans="1:11" ht="12.75" x14ac:dyDescent="0.2">
      <c r="A80" s="5">
        <v>44712.468405219908</v>
      </c>
      <c r="B80" t="s">
        <v>170</v>
      </c>
      <c r="C80" s="6" t="s">
        <v>171</v>
      </c>
      <c r="D80" s="15">
        <v>2700</v>
      </c>
      <c r="E80" s="15">
        <v>200</v>
      </c>
      <c r="F80" s="15">
        <f t="shared" si="1"/>
        <v>2900</v>
      </c>
      <c r="G80" s="6" t="s">
        <v>172</v>
      </c>
      <c r="H80" s="8" t="s">
        <v>11</v>
      </c>
      <c r="I80" s="8"/>
      <c r="J80" s="9"/>
      <c r="K80" s="8"/>
    </row>
    <row r="81" spans="1:11" ht="12.75" x14ac:dyDescent="0.2">
      <c r="A81" s="10">
        <v>44712.469493321754</v>
      </c>
      <c r="B81" t="s">
        <v>160</v>
      </c>
      <c r="C81" s="13" t="s">
        <v>173</v>
      </c>
      <c r="D81" s="12">
        <v>5759.63</v>
      </c>
      <c r="E81" s="12">
        <v>0</v>
      </c>
      <c r="F81" s="12">
        <f t="shared" si="1"/>
        <v>5759.63</v>
      </c>
      <c r="G81" s="13" t="s">
        <v>174</v>
      </c>
      <c r="H81" s="13" t="s">
        <v>257</v>
      </c>
      <c r="I81" s="13"/>
      <c r="J81" s="14"/>
      <c r="K81" s="13"/>
    </row>
    <row r="82" spans="1:11" ht="12.75" x14ac:dyDescent="0.2">
      <c r="A82" s="5">
        <v>44712.474396226855</v>
      </c>
      <c r="B82" t="s">
        <v>398</v>
      </c>
      <c r="C82" s="8" t="s">
        <v>175</v>
      </c>
      <c r="D82" s="15">
        <v>800</v>
      </c>
      <c r="E82" s="15">
        <v>0</v>
      </c>
      <c r="F82" s="15">
        <f t="shared" si="1"/>
        <v>800</v>
      </c>
      <c r="G82" s="8" t="s">
        <v>25</v>
      </c>
      <c r="H82" s="8" t="s">
        <v>11</v>
      </c>
      <c r="I82" s="8"/>
      <c r="J82" s="9"/>
      <c r="K82" s="8"/>
    </row>
    <row r="83" spans="1:11" ht="12.75" x14ac:dyDescent="0.2">
      <c r="A83" s="10">
        <v>44712.477395416667</v>
      </c>
      <c r="B83" t="s">
        <v>425</v>
      </c>
      <c r="C83" s="13" t="s">
        <v>176</v>
      </c>
      <c r="D83" s="12">
        <v>1780</v>
      </c>
      <c r="E83" s="12">
        <v>2300</v>
      </c>
      <c r="F83" s="12">
        <f t="shared" si="1"/>
        <v>4080</v>
      </c>
      <c r="G83" s="13" t="s">
        <v>59</v>
      </c>
      <c r="H83" s="13" t="s">
        <v>59</v>
      </c>
      <c r="I83" s="13"/>
      <c r="J83" s="14"/>
      <c r="K83" s="13"/>
    </row>
    <row r="84" spans="1:11" ht="12.75" x14ac:dyDescent="0.2">
      <c r="A84" s="5">
        <v>44712.489234791668</v>
      </c>
      <c r="B84" s="8" t="s">
        <v>26</v>
      </c>
      <c r="C84" s="8" t="s">
        <v>177</v>
      </c>
      <c r="D84" s="15">
        <v>2760</v>
      </c>
      <c r="E84" s="15">
        <v>0</v>
      </c>
      <c r="F84" s="15">
        <f t="shared" si="1"/>
        <v>2760</v>
      </c>
      <c r="G84" s="8" t="s">
        <v>178</v>
      </c>
      <c r="H84" s="8" t="s">
        <v>11</v>
      </c>
      <c r="I84" s="8">
        <v>8</v>
      </c>
      <c r="J84" s="9" t="s">
        <v>179</v>
      </c>
      <c r="K84" s="8"/>
    </row>
    <row r="85" spans="1:11" ht="12.75" x14ac:dyDescent="0.2">
      <c r="A85" s="10">
        <v>44712.490713078703</v>
      </c>
      <c r="B85" t="s">
        <v>35</v>
      </c>
      <c r="C85" s="13" t="s">
        <v>84</v>
      </c>
      <c r="D85" s="12">
        <v>13000</v>
      </c>
      <c r="E85" s="12">
        <v>3000</v>
      </c>
      <c r="F85" s="12">
        <f t="shared" si="1"/>
        <v>16000</v>
      </c>
      <c r="G85" s="13" t="s">
        <v>11</v>
      </c>
      <c r="H85" s="13" t="s">
        <v>11</v>
      </c>
      <c r="I85" s="13">
        <v>6</v>
      </c>
      <c r="J85" s="14" t="s">
        <v>179</v>
      </c>
      <c r="K85" s="13"/>
    </row>
    <row r="86" spans="1:11" ht="12.75" x14ac:dyDescent="0.2">
      <c r="A86" s="5">
        <v>44712.494254884259</v>
      </c>
      <c r="B86" t="s">
        <v>48</v>
      </c>
      <c r="C86" s="8" t="s">
        <v>180</v>
      </c>
      <c r="D86" s="15">
        <v>1015</v>
      </c>
      <c r="E86" s="15">
        <v>0</v>
      </c>
      <c r="F86" s="15">
        <f t="shared" si="1"/>
        <v>1015</v>
      </c>
      <c r="G86" s="8" t="s">
        <v>11</v>
      </c>
      <c r="H86" s="8" t="s">
        <v>11</v>
      </c>
      <c r="I86" s="8">
        <v>3</v>
      </c>
      <c r="J86" s="9" t="s">
        <v>179</v>
      </c>
      <c r="K86" s="8" t="s">
        <v>181</v>
      </c>
    </row>
    <row r="87" spans="1:11" ht="12.75" x14ac:dyDescent="0.2">
      <c r="A87" s="10">
        <v>44712.49476184028</v>
      </c>
      <c r="B87" t="s">
        <v>14</v>
      </c>
      <c r="C87" s="13" t="s">
        <v>182</v>
      </c>
      <c r="D87" s="12">
        <v>2900</v>
      </c>
      <c r="E87" s="12">
        <v>0</v>
      </c>
      <c r="F87" s="12">
        <f t="shared" si="1"/>
        <v>2900</v>
      </c>
      <c r="G87" s="13" t="s">
        <v>11</v>
      </c>
      <c r="H87" s="13" t="s">
        <v>11</v>
      </c>
      <c r="I87" s="13">
        <v>3</v>
      </c>
      <c r="J87" s="14" t="s">
        <v>183</v>
      </c>
      <c r="K87" s="13" t="s">
        <v>181</v>
      </c>
    </row>
    <row r="88" spans="1:11" ht="12.75" x14ac:dyDescent="0.2">
      <c r="A88" s="5">
        <v>44712.510014571759</v>
      </c>
      <c r="B88" t="s">
        <v>42</v>
      </c>
      <c r="C88" s="8" t="s">
        <v>184</v>
      </c>
      <c r="D88" s="15">
        <v>3000</v>
      </c>
      <c r="E88" s="15">
        <v>0</v>
      </c>
      <c r="F88" s="15">
        <f t="shared" si="1"/>
        <v>3000</v>
      </c>
      <c r="G88" s="8" t="s">
        <v>143</v>
      </c>
      <c r="H88" s="8" t="s">
        <v>11</v>
      </c>
      <c r="I88" s="8">
        <v>4</v>
      </c>
      <c r="J88" s="9" t="s">
        <v>179</v>
      </c>
      <c r="K88" s="8" t="s">
        <v>181</v>
      </c>
    </row>
    <row r="89" spans="1:11" ht="12.75" x14ac:dyDescent="0.2">
      <c r="A89" s="10">
        <v>44712.510905162038</v>
      </c>
      <c r="B89" t="s">
        <v>17</v>
      </c>
      <c r="C89" s="13" t="s">
        <v>185</v>
      </c>
      <c r="D89" s="12">
        <v>8000</v>
      </c>
      <c r="E89" s="12">
        <v>0</v>
      </c>
      <c r="F89" s="12">
        <f t="shared" si="1"/>
        <v>8000</v>
      </c>
      <c r="G89" s="13" t="s">
        <v>186</v>
      </c>
      <c r="H89" s="13" t="s">
        <v>11</v>
      </c>
      <c r="I89" s="13">
        <v>7</v>
      </c>
      <c r="J89" s="14" t="s">
        <v>179</v>
      </c>
      <c r="K89" s="13" t="s">
        <v>181</v>
      </c>
    </row>
    <row r="90" spans="1:11" ht="12.75" x14ac:dyDescent="0.2">
      <c r="A90" s="5">
        <v>44712.511477881941</v>
      </c>
      <c r="B90" t="s">
        <v>187</v>
      </c>
      <c r="C90" s="8" t="s">
        <v>188</v>
      </c>
      <c r="D90" s="15">
        <v>4850</v>
      </c>
      <c r="E90" s="15">
        <v>1750</v>
      </c>
      <c r="F90" s="15">
        <f t="shared" si="1"/>
        <v>6600</v>
      </c>
      <c r="G90" s="8" t="s">
        <v>189</v>
      </c>
      <c r="H90" s="8" t="s">
        <v>189</v>
      </c>
      <c r="I90" s="8">
        <v>7</v>
      </c>
      <c r="J90" s="9" t="s">
        <v>190</v>
      </c>
      <c r="K90" s="8" t="s">
        <v>181</v>
      </c>
    </row>
    <row r="91" spans="1:11" ht="12.75" x14ac:dyDescent="0.2">
      <c r="A91" s="10">
        <v>44712.511607488428</v>
      </c>
      <c r="B91" t="s">
        <v>71</v>
      </c>
      <c r="C91" s="13" t="s">
        <v>191</v>
      </c>
      <c r="D91" s="12">
        <v>6500</v>
      </c>
      <c r="E91" s="12">
        <v>0</v>
      </c>
      <c r="F91" s="12">
        <f t="shared" si="1"/>
        <v>6500</v>
      </c>
      <c r="G91" s="13" t="s">
        <v>50</v>
      </c>
      <c r="H91" s="13" t="s">
        <v>11</v>
      </c>
      <c r="I91" s="13">
        <v>6</v>
      </c>
      <c r="J91" s="14" t="s">
        <v>179</v>
      </c>
      <c r="K91" s="13" t="s">
        <v>181</v>
      </c>
    </row>
    <row r="92" spans="1:11" ht="12.75" x14ac:dyDescent="0.2">
      <c r="A92" s="5">
        <v>44712.522004814819</v>
      </c>
      <c r="B92" t="s">
        <v>35</v>
      </c>
      <c r="C92" s="8" t="s">
        <v>192</v>
      </c>
      <c r="D92" s="15">
        <v>7158</v>
      </c>
      <c r="E92" s="15">
        <v>3980</v>
      </c>
      <c r="F92" s="15">
        <f t="shared" si="1"/>
        <v>11138</v>
      </c>
      <c r="G92" s="8" t="s">
        <v>11</v>
      </c>
      <c r="H92" s="8" t="s">
        <v>11</v>
      </c>
      <c r="I92" s="8">
        <v>5</v>
      </c>
      <c r="J92" s="9" t="s">
        <v>190</v>
      </c>
      <c r="K92" s="8" t="s">
        <v>193</v>
      </c>
    </row>
    <row r="93" spans="1:11" ht="12.75" x14ac:dyDescent="0.2">
      <c r="A93" s="10">
        <v>44712.524897488431</v>
      </c>
      <c r="B93" t="s">
        <v>71</v>
      </c>
      <c r="C93" s="13" t="s">
        <v>194</v>
      </c>
      <c r="D93" s="12">
        <v>56000</v>
      </c>
      <c r="E93" s="12">
        <v>0</v>
      </c>
      <c r="F93" s="12">
        <f t="shared" si="1"/>
        <v>56000</v>
      </c>
      <c r="G93" s="13" t="s">
        <v>85</v>
      </c>
      <c r="H93" s="13" t="s">
        <v>85</v>
      </c>
      <c r="I93" s="13">
        <v>4</v>
      </c>
      <c r="J93" s="14" t="s">
        <v>190</v>
      </c>
      <c r="K93" s="13" t="s">
        <v>181</v>
      </c>
    </row>
    <row r="94" spans="1:11" ht="12.75" x14ac:dyDescent="0.2">
      <c r="A94" s="5">
        <v>44712.543419050926</v>
      </c>
      <c r="B94" t="s">
        <v>398</v>
      </c>
      <c r="C94" s="8" t="s">
        <v>195</v>
      </c>
      <c r="D94" s="15">
        <v>800</v>
      </c>
      <c r="E94" s="15">
        <v>0</v>
      </c>
      <c r="F94" s="15">
        <f t="shared" si="1"/>
        <v>800</v>
      </c>
      <c r="G94" s="8" t="s">
        <v>196</v>
      </c>
      <c r="H94" s="8" t="s">
        <v>11</v>
      </c>
      <c r="I94" s="8">
        <v>1</v>
      </c>
      <c r="J94" s="9" t="s">
        <v>179</v>
      </c>
      <c r="K94" s="8" t="s">
        <v>193</v>
      </c>
    </row>
    <row r="95" spans="1:11" ht="12.75" x14ac:dyDescent="0.2">
      <c r="A95" s="10">
        <v>44712.544015648149</v>
      </c>
      <c r="B95" t="s">
        <v>48</v>
      </c>
      <c r="C95" s="13" t="s">
        <v>197</v>
      </c>
      <c r="D95" s="12">
        <v>1500</v>
      </c>
      <c r="E95" s="12">
        <v>250</v>
      </c>
      <c r="F95" s="12">
        <f t="shared" si="1"/>
        <v>1750</v>
      </c>
      <c r="G95" s="13" t="s">
        <v>198</v>
      </c>
      <c r="H95" s="13" t="s">
        <v>59</v>
      </c>
      <c r="I95" s="13">
        <v>1</v>
      </c>
      <c r="J95" s="14" t="s">
        <v>179</v>
      </c>
      <c r="K95" s="13" t="s">
        <v>181</v>
      </c>
    </row>
    <row r="96" spans="1:11" ht="12.75" x14ac:dyDescent="0.2">
      <c r="A96" s="5">
        <v>44712.550075509258</v>
      </c>
      <c r="B96" t="s">
        <v>71</v>
      </c>
      <c r="C96" s="8" t="s">
        <v>199</v>
      </c>
      <c r="D96" s="15">
        <v>40000</v>
      </c>
      <c r="E96" s="15">
        <v>0</v>
      </c>
      <c r="F96" s="15">
        <f t="shared" si="1"/>
        <v>40000</v>
      </c>
      <c r="G96" s="8" t="s">
        <v>85</v>
      </c>
      <c r="H96" s="8" t="s">
        <v>85</v>
      </c>
      <c r="I96" s="8">
        <v>5</v>
      </c>
      <c r="J96" s="9" t="s">
        <v>200</v>
      </c>
      <c r="K96" s="8" t="s">
        <v>201</v>
      </c>
    </row>
    <row r="97" spans="1:11" ht="12.75" x14ac:dyDescent="0.2">
      <c r="A97" s="10">
        <v>44712.558343171295</v>
      </c>
      <c r="B97" t="s">
        <v>14</v>
      </c>
      <c r="C97" s="13" t="s">
        <v>202</v>
      </c>
      <c r="D97" s="12">
        <v>2200</v>
      </c>
      <c r="E97" s="12">
        <v>120</v>
      </c>
      <c r="F97" s="12">
        <f t="shared" si="1"/>
        <v>2320</v>
      </c>
      <c r="G97" s="13" t="s">
        <v>203</v>
      </c>
      <c r="H97" s="13" t="s">
        <v>11</v>
      </c>
      <c r="I97" s="13">
        <v>1</v>
      </c>
      <c r="J97" s="14" t="s">
        <v>179</v>
      </c>
      <c r="K97" s="13" t="s">
        <v>181</v>
      </c>
    </row>
    <row r="98" spans="1:11" ht="12.75" x14ac:dyDescent="0.2">
      <c r="A98" s="5">
        <v>44712.569261273151</v>
      </c>
      <c r="B98" t="s">
        <v>187</v>
      </c>
      <c r="C98" s="8" t="s">
        <v>205</v>
      </c>
      <c r="D98" s="15">
        <v>1000</v>
      </c>
      <c r="E98" s="15">
        <v>200</v>
      </c>
      <c r="F98" s="15">
        <f t="shared" si="1"/>
        <v>1200</v>
      </c>
      <c r="G98" s="8" t="s">
        <v>206</v>
      </c>
      <c r="H98" s="8" t="s">
        <v>11</v>
      </c>
      <c r="I98" s="8">
        <v>4</v>
      </c>
      <c r="J98" s="9" t="s">
        <v>179</v>
      </c>
      <c r="K98" s="8" t="s">
        <v>181</v>
      </c>
    </row>
    <row r="99" spans="1:11" ht="12.75" x14ac:dyDescent="0.2">
      <c r="A99" s="10">
        <v>44712.56969631945</v>
      </c>
      <c r="B99" t="s">
        <v>426</v>
      </c>
      <c r="C99" s="13" t="s">
        <v>207</v>
      </c>
      <c r="D99" s="12">
        <v>4770</v>
      </c>
      <c r="E99" s="12">
        <v>0</v>
      </c>
      <c r="F99" s="12">
        <f t="shared" si="1"/>
        <v>4770</v>
      </c>
      <c r="G99" s="13" t="s">
        <v>208</v>
      </c>
      <c r="H99" s="13" t="s">
        <v>11</v>
      </c>
      <c r="I99" s="13">
        <v>7</v>
      </c>
      <c r="J99" s="14" t="s">
        <v>179</v>
      </c>
      <c r="K99" s="13" t="s">
        <v>181</v>
      </c>
    </row>
    <row r="100" spans="1:11" ht="12.75" x14ac:dyDescent="0.2">
      <c r="A100" s="5">
        <v>44712.582976111109</v>
      </c>
      <c r="B100" t="s">
        <v>71</v>
      </c>
      <c r="C100" s="8" t="s">
        <v>209</v>
      </c>
      <c r="D100" s="15">
        <v>6000</v>
      </c>
      <c r="E100" s="15">
        <v>0</v>
      </c>
      <c r="F100" s="15">
        <f t="shared" si="1"/>
        <v>6000</v>
      </c>
      <c r="G100" s="8" t="s">
        <v>103</v>
      </c>
      <c r="H100" s="8" t="s">
        <v>85</v>
      </c>
      <c r="I100" s="8">
        <v>9</v>
      </c>
      <c r="J100" s="9" t="s">
        <v>190</v>
      </c>
      <c r="K100" s="8" t="s">
        <v>181</v>
      </c>
    </row>
    <row r="101" spans="1:11" ht="12.75" x14ac:dyDescent="0.2">
      <c r="A101" s="10">
        <v>44712.583335069445</v>
      </c>
      <c r="B101" t="s">
        <v>210</v>
      </c>
      <c r="C101" s="13" t="s">
        <v>211</v>
      </c>
      <c r="D101" s="12">
        <v>785</v>
      </c>
      <c r="E101" s="12">
        <v>11.35</v>
      </c>
      <c r="F101" s="12">
        <f t="shared" si="1"/>
        <v>796.35</v>
      </c>
      <c r="G101" s="13" t="s">
        <v>212</v>
      </c>
      <c r="H101" s="13" t="s">
        <v>11</v>
      </c>
      <c r="I101" s="13">
        <v>3</v>
      </c>
      <c r="J101" s="14" t="s">
        <v>179</v>
      </c>
      <c r="K101" s="13" t="s">
        <v>181</v>
      </c>
    </row>
    <row r="102" spans="1:11" ht="12.75" x14ac:dyDescent="0.2">
      <c r="A102" s="5">
        <v>44712.587026550929</v>
      </c>
      <c r="B102" t="s">
        <v>23</v>
      </c>
      <c r="C102" s="6" t="s">
        <v>213</v>
      </c>
      <c r="D102" s="15">
        <v>7200</v>
      </c>
      <c r="E102" s="15">
        <v>0</v>
      </c>
      <c r="F102" s="15">
        <f t="shared" si="1"/>
        <v>7200</v>
      </c>
      <c r="G102" s="6" t="s">
        <v>85</v>
      </c>
      <c r="H102" s="8" t="s">
        <v>85</v>
      </c>
      <c r="I102" s="8">
        <v>5</v>
      </c>
      <c r="J102" s="9" t="s">
        <v>179</v>
      </c>
      <c r="K102" s="6" t="s">
        <v>181</v>
      </c>
    </row>
    <row r="103" spans="1:11" ht="12.75" x14ac:dyDescent="0.2">
      <c r="A103" s="10">
        <v>44712.587220069443</v>
      </c>
      <c r="B103" t="s">
        <v>160</v>
      </c>
      <c r="C103" s="13" t="s">
        <v>214</v>
      </c>
      <c r="D103" s="12">
        <v>1700</v>
      </c>
      <c r="E103" s="12">
        <v>100</v>
      </c>
      <c r="F103" s="12">
        <f t="shared" si="1"/>
        <v>1800</v>
      </c>
      <c r="G103" s="13" t="s">
        <v>11</v>
      </c>
      <c r="H103" s="13" t="s">
        <v>11</v>
      </c>
      <c r="I103" s="13">
        <v>4</v>
      </c>
      <c r="J103" s="14" t="s">
        <v>179</v>
      </c>
      <c r="K103" s="13" t="s">
        <v>193</v>
      </c>
    </row>
    <row r="104" spans="1:11" ht="12.75" x14ac:dyDescent="0.2">
      <c r="A104" s="5">
        <v>44712.588147245369</v>
      </c>
      <c r="B104" t="s">
        <v>425</v>
      </c>
      <c r="C104" s="8" t="s">
        <v>215</v>
      </c>
      <c r="D104" s="15">
        <v>4000</v>
      </c>
      <c r="E104" s="15">
        <v>0</v>
      </c>
      <c r="F104" s="15">
        <f t="shared" si="1"/>
        <v>4000</v>
      </c>
      <c r="G104" s="8" t="s">
        <v>216</v>
      </c>
      <c r="H104" s="8" t="s">
        <v>433</v>
      </c>
      <c r="I104" s="8">
        <v>4</v>
      </c>
      <c r="J104" s="9" t="s">
        <v>179</v>
      </c>
      <c r="K104" s="8" t="s">
        <v>181</v>
      </c>
    </row>
    <row r="105" spans="1:11" ht="12.75" x14ac:dyDescent="0.2">
      <c r="A105" s="10">
        <v>44712.608128472217</v>
      </c>
      <c r="B105" s="13" t="s">
        <v>26</v>
      </c>
      <c r="C105" s="13" t="s">
        <v>217</v>
      </c>
      <c r="D105" s="12">
        <v>15500</v>
      </c>
      <c r="E105" s="12">
        <v>5000</v>
      </c>
      <c r="F105" s="12">
        <f t="shared" si="1"/>
        <v>20500</v>
      </c>
      <c r="G105" s="13" t="s">
        <v>85</v>
      </c>
      <c r="H105" s="13" t="s">
        <v>85</v>
      </c>
      <c r="I105" s="13">
        <v>1</v>
      </c>
      <c r="J105" s="14" t="s">
        <v>190</v>
      </c>
      <c r="K105" s="13" t="s">
        <v>181</v>
      </c>
    </row>
    <row r="106" spans="1:11" ht="12.75" x14ac:dyDescent="0.2">
      <c r="A106" s="5">
        <v>44712.619390821761</v>
      </c>
      <c r="B106" t="s">
        <v>160</v>
      </c>
      <c r="C106" s="8" t="s">
        <v>218</v>
      </c>
      <c r="D106" s="15">
        <v>1000</v>
      </c>
      <c r="E106" s="15">
        <v>100</v>
      </c>
      <c r="F106" s="15">
        <f t="shared" si="1"/>
        <v>1100</v>
      </c>
      <c r="G106" s="8" t="s">
        <v>219</v>
      </c>
      <c r="H106" s="8" t="s">
        <v>11</v>
      </c>
      <c r="I106" s="8">
        <v>1</v>
      </c>
      <c r="J106" s="9" t="s">
        <v>179</v>
      </c>
      <c r="K106" s="8" t="s">
        <v>181</v>
      </c>
    </row>
    <row r="107" spans="1:11" ht="12.75" x14ac:dyDescent="0.2">
      <c r="A107" s="10">
        <v>44712.621609803246</v>
      </c>
      <c r="B107" t="s">
        <v>398</v>
      </c>
      <c r="C107" s="13" t="s">
        <v>220</v>
      </c>
      <c r="D107" s="12">
        <v>3200</v>
      </c>
      <c r="E107" s="12">
        <v>0</v>
      </c>
      <c r="F107" s="12">
        <f t="shared" si="1"/>
        <v>3200</v>
      </c>
      <c r="G107" s="13" t="s">
        <v>25</v>
      </c>
      <c r="H107" s="13" t="s">
        <v>11</v>
      </c>
      <c r="I107" s="13">
        <v>5</v>
      </c>
      <c r="J107" s="14" t="s">
        <v>179</v>
      </c>
      <c r="K107" s="13" t="s">
        <v>181</v>
      </c>
    </row>
    <row r="108" spans="1:11" ht="12.75" x14ac:dyDescent="0.2">
      <c r="A108" s="5">
        <v>44712.623613761578</v>
      </c>
      <c r="B108" t="s">
        <v>425</v>
      </c>
      <c r="C108" s="8" t="s">
        <v>221</v>
      </c>
      <c r="D108" s="15">
        <v>2800</v>
      </c>
      <c r="E108" s="15">
        <v>0</v>
      </c>
      <c r="F108" s="15">
        <f t="shared" si="1"/>
        <v>2800</v>
      </c>
      <c r="G108" s="8" t="s">
        <v>106</v>
      </c>
      <c r="H108" s="8" t="s">
        <v>11</v>
      </c>
      <c r="I108" s="8">
        <v>1</v>
      </c>
      <c r="J108" s="9" t="s">
        <v>179</v>
      </c>
      <c r="K108" s="8" t="s">
        <v>181</v>
      </c>
    </row>
    <row r="109" spans="1:11" ht="12.75" x14ac:dyDescent="0.2">
      <c r="A109" s="10">
        <v>44712.624203750005</v>
      </c>
      <c r="B109" t="s">
        <v>57</v>
      </c>
      <c r="C109" s="13" t="s">
        <v>140</v>
      </c>
      <c r="D109" s="12">
        <v>1500</v>
      </c>
      <c r="E109" s="12">
        <v>0</v>
      </c>
      <c r="F109" s="12">
        <f t="shared" si="1"/>
        <v>1500</v>
      </c>
      <c r="G109" s="13" t="s">
        <v>106</v>
      </c>
      <c r="H109" s="13" t="s">
        <v>11</v>
      </c>
      <c r="I109" s="13">
        <v>2</v>
      </c>
      <c r="J109" s="14" t="s">
        <v>179</v>
      </c>
      <c r="K109" s="13" t="s">
        <v>181</v>
      </c>
    </row>
    <row r="110" spans="1:11" ht="12.75" x14ac:dyDescent="0.2">
      <c r="A110" s="5">
        <v>44712.624638541667</v>
      </c>
      <c r="B110" s="8" t="s">
        <v>26</v>
      </c>
      <c r="C110" s="6" t="s">
        <v>222</v>
      </c>
      <c r="D110" s="7">
        <v>4200</v>
      </c>
      <c r="E110" s="7">
        <v>1000</v>
      </c>
      <c r="F110" s="15">
        <f t="shared" si="1"/>
        <v>5200</v>
      </c>
      <c r="G110" s="6" t="s">
        <v>11</v>
      </c>
      <c r="H110" s="8" t="s">
        <v>11</v>
      </c>
      <c r="I110" s="8">
        <v>4</v>
      </c>
      <c r="J110" s="9" t="s">
        <v>179</v>
      </c>
      <c r="K110" s="6" t="s">
        <v>193</v>
      </c>
    </row>
    <row r="111" spans="1:11" ht="12.75" x14ac:dyDescent="0.2">
      <c r="A111" s="10">
        <v>44712.625961064812</v>
      </c>
      <c r="B111" s="13" t="s">
        <v>26</v>
      </c>
      <c r="C111" s="13" t="s">
        <v>223</v>
      </c>
      <c r="D111" s="12">
        <v>11380</v>
      </c>
      <c r="E111" s="12">
        <v>2200</v>
      </c>
      <c r="F111" s="12">
        <f t="shared" si="1"/>
        <v>13580</v>
      </c>
      <c r="G111" s="13" t="s">
        <v>11</v>
      </c>
      <c r="H111" s="13" t="s">
        <v>11</v>
      </c>
      <c r="I111" s="13">
        <v>4</v>
      </c>
      <c r="J111" s="14" t="s">
        <v>190</v>
      </c>
      <c r="K111" s="13" t="s">
        <v>181</v>
      </c>
    </row>
    <row r="112" spans="1:11" ht="12.75" x14ac:dyDescent="0.2">
      <c r="A112" s="5">
        <v>44712.627737719908</v>
      </c>
      <c r="B112" t="s">
        <v>71</v>
      </c>
      <c r="C112" s="8" t="s">
        <v>224</v>
      </c>
      <c r="D112" s="15">
        <v>20000</v>
      </c>
      <c r="E112" s="15">
        <v>5000</v>
      </c>
      <c r="F112" s="15">
        <f t="shared" si="1"/>
        <v>25000</v>
      </c>
      <c r="G112" s="8" t="s">
        <v>85</v>
      </c>
      <c r="H112" s="8" t="s">
        <v>85</v>
      </c>
      <c r="I112" s="8">
        <v>4</v>
      </c>
      <c r="J112" s="9" t="s">
        <v>183</v>
      </c>
      <c r="K112" s="8" t="s">
        <v>201</v>
      </c>
    </row>
    <row r="113" spans="1:11" ht="12.75" x14ac:dyDescent="0.2">
      <c r="A113" s="10">
        <v>44712.628410266203</v>
      </c>
      <c r="B113" t="s">
        <v>428</v>
      </c>
      <c r="C113" s="13" t="s">
        <v>226</v>
      </c>
      <c r="D113" s="12">
        <v>3400</v>
      </c>
      <c r="E113" s="12">
        <v>0</v>
      </c>
      <c r="F113" s="12">
        <f t="shared" si="1"/>
        <v>3400</v>
      </c>
      <c r="G113" s="13" t="s">
        <v>25</v>
      </c>
      <c r="H113" s="13" t="s">
        <v>11</v>
      </c>
      <c r="I113" s="13">
        <v>5</v>
      </c>
      <c r="J113" s="14" t="s">
        <v>179</v>
      </c>
      <c r="K113" s="13" t="s">
        <v>193</v>
      </c>
    </row>
    <row r="114" spans="1:11" ht="12.75" x14ac:dyDescent="0.2">
      <c r="A114" s="5">
        <v>44712.629615243059</v>
      </c>
      <c r="B114" t="s">
        <v>71</v>
      </c>
      <c r="C114" s="8" t="s">
        <v>227</v>
      </c>
      <c r="D114" s="15">
        <v>25000</v>
      </c>
      <c r="E114" s="15">
        <v>0</v>
      </c>
      <c r="F114" s="15">
        <f t="shared" si="1"/>
        <v>25000</v>
      </c>
      <c r="G114" s="8" t="s">
        <v>228</v>
      </c>
      <c r="H114" s="8" t="s">
        <v>85</v>
      </c>
      <c r="I114" s="8">
        <v>4</v>
      </c>
      <c r="J114" s="9" t="s">
        <v>183</v>
      </c>
      <c r="K114" s="8" t="s">
        <v>181</v>
      </c>
    </row>
    <row r="115" spans="1:11" ht="12.75" x14ac:dyDescent="0.2">
      <c r="A115" s="10">
        <v>44712.631359317129</v>
      </c>
      <c r="B115" s="13" t="s">
        <v>26</v>
      </c>
      <c r="C115" s="13" t="s">
        <v>43</v>
      </c>
      <c r="D115" s="12">
        <v>10270</v>
      </c>
      <c r="E115" s="12">
        <v>0</v>
      </c>
      <c r="F115" s="12">
        <f t="shared" si="1"/>
        <v>10270</v>
      </c>
      <c r="G115" s="13" t="s">
        <v>85</v>
      </c>
      <c r="H115" s="13" t="s">
        <v>85</v>
      </c>
      <c r="I115" s="13">
        <v>4</v>
      </c>
      <c r="J115" s="14" t="s">
        <v>190</v>
      </c>
      <c r="K115" s="13" t="s">
        <v>181</v>
      </c>
    </row>
    <row r="116" spans="1:11" ht="12.75" x14ac:dyDescent="0.2">
      <c r="A116" s="5">
        <v>44712.6316224537</v>
      </c>
      <c r="B116" t="s">
        <v>398</v>
      </c>
      <c r="C116" s="8" t="s">
        <v>229</v>
      </c>
      <c r="D116" s="15">
        <v>2086</v>
      </c>
      <c r="E116" s="15">
        <v>0</v>
      </c>
      <c r="F116" s="15">
        <f t="shared" si="1"/>
        <v>2086</v>
      </c>
      <c r="G116" s="8" t="s">
        <v>230</v>
      </c>
      <c r="H116" s="8" t="s">
        <v>11</v>
      </c>
      <c r="I116" s="8">
        <v>5</v>
      </c>
      <c r="J116" s="9" t="s">
        <v>179</v>
      </c>
      <c r="K116" s="8" t="s">
        <v>193</v>
      </c>
    </row>
    <row r="117" spans="1:11" ht="12.75" x14ac:dyDescent="0.2">
      <c r="A117" s="10">
        <v>44712.632623229161</v>
      </c>
      <c r="B117" s="13" t="s">
        <v>26</v>
      </c>
      <c r="C117" s="13" t="s">
        <v>231</v>
      </c>
      <c r="D117" s="12">
        <v>2201</v>
      </c>
      <c r="E117" s="12">
        <v>0</v>
      </c>
      <c r="F117" s="12">
        <f t="shared" si="1"/>
        <v>2201</v>
      </c>
      <c r="G117" s="13" t="s">
        <v>232</v>
      </c>
      <c r="H117" s="13" t="s">
        <v>345</v>
      </c>
      <c r="I117" s="13">
        <v>1</v>
      </c>
      <c r="J117" s="14" t="s">
        <v>179</v>
      </c>
      <c r="K117" s="13" t="s">
        <v>193</v>
      </c>
    </row>
    <row r="118" spans="1:11" ht="12.75" x14ac:dyDescent="0.2">
      <c r="A118" s="5">
        <v>44712.634053368056</v>
      </c>
      <c r="B118" s="8" t="s">
        <v>26</v>
      </c>
      <c r="C118" s="8" t="s">
        <v>233</v>
      </c>
      <c r="D118" s="15">
        <v>2000</v>
      </c>
      <c r="E118" s="15">
        <v>500</v>
      </c>
      <c r="F118" s="15">
        <f t="shared" si="1"/>
        <v>2500</v>
      </c>
      <c r="G118" s="8" t="s">
        <v>25</v>
      </c>
      <c r="H118" s="8" t="s">
        <v>11</v>
      </c>
      <c r="I118" s="8">
        <v>2</v>
      </c>
      <c r="J118" s="9" t="s">
        <v>179</v>
      </c>
      <c r="K118" s="8" t="s">
        <v>181</v>
      </c>
    </row>
    <row r="119" spans="1:11" ht="12.75" x14ac:dyDescent="0.2">
      <c r="A119" s="5">
        <v>44712.640339513891</v>
      </c>
      <c r="B119" s="8" t="s">
        <v>26</v>
      </c>
      <c r="C119" s="8" t="s">
        <v>234</v>
      </c>
      <c r="D119" s="15">
        <v>1451.86</v>
      </c>
      <c r="E119" s="15">
        <v>5149.58</v>
      </c>
      <c r="F119" s="15">
        <f t="shared" si="1"/>
        <v>6601.44</v>
      </c>
      <c r="G119" s="8" t="s">
        <v>11</v>
      </c>
      <c r="H119" s="8" t="s">
        <v>11</v>
      </c>
      <c r="I119" s="8">
        <v>4</v>
      </c>
      <c r="J119" s="9" t="s">
        <v>179</v>
      </c>
      <c r="K119" s="8" t="s">
        <v>181</v>
      </c>
    </row>
    <row r="120" spans="1:11" ht="12.75" x14ac:dyDescent="0.2">
      <c r="A120" s="10">
        <v>44712.640476377317</v>
      </c>
      <c r="B120" t="s">
        <v>12</v>
      </c>
      <c r="C120" s="11" t="s">
        <v>235</v>
      </c>
      <c r="D120" s="12">
        <v>3500</v>
      </c>
      <c r="E120" s="12">
        <v>0</v>
      </c>
      <c r="F120" s="12">
        <f t="shared" si="1"/>
        <v>3500</v>
      </c>
      <c r="G120" s="11" t="s">
        <v>25</v>
      </c>
      <c r="H120" s="13" t="s">
        <v>11</v>
      </c>
      <c r="I120" s="13">
        <v>3</v>
      </c>
      <c r="J120" s="14" t="s">
        <v>236</v>
      </c>
      <c r="K120" s="11" t="s">
        <v>181</v>
      </c>
    </row>
    <row r="121" spans="1:11" ht="12.75" x14ac:dyDescent="0.2">
      <c r="A121" s="5">
        <v>44712.641319317132</v>
      </c>
      <c r="B121" t="s">
        <v>12</v>
      </c>
      <c r="C121" s="6" t="s">
        <v>237</v>
      </c>
      <c r="D121" s="7">
        <v>3446.6</v>
      </c>
      <c r="E121" s="7">
        <v>0</v>
      </c>
      <c r="F121" s="15">
        <f t="shared" si="1"/>
        <v>3446.6</v>
      </c>
      <c r="G121" s="6" t="s">
        <v>186</v>
      </c>
      <c r="H121" s="8" t="s">
        <v>11</v>
      </c>
      <c r="I121" s="8">
        <v>1.5</v>
      </c>
      <c r="J121" s="9" t="s">
        <v>236</v>
      </c>
      <c r="K121" s="6" t="s">
        <v>193</v>
      </c>
    </row>
    <row r="122" spans="1:11" ht="12.75" x14ac:dyDescent="0.2">
      <c r="A122" s="10">
        <v>44712.641428541669</v>
      </c>
      <c r="B122" t="s">
        <v>57</v>
      </c>
      <c r="C122" s="13" t="s">
        <v>64</v>
      </c>
      <c r="D122" s="12">
        <v>1400</v>
      </c>
      <c r="E122" s="12">
        <v>0</v>
      </c>
      <c r="F122" s="12">
        <f t="shared" si="1"/>
        <v>1400</v>
      </c>
      <c r="G122" s="13" t="s">
        <v>238</v>
      </c>
      <c r="H122" s="13" t="s">
        <v>435</v>
      </c>
      <c r="I122" s="13">
        <v>2</v>
      </c>
      <c r="J122" s="14" t="s">
        <v>179</v>
      </c>
      <c r="K122" s="13" t="s">
        <v>181</v>
      </c>
    </row>
    <row r="123" spans="1:11" ht="12.75" x14ac:dyDescent="0.2">
      <c r="A123" s="5">
        <v>44712.64297429398</v>
      </c>
      <c r="B123" t="s">
        <v>12</v>
      </c>
      <c r="C123" s="8" t="s">
        <v>237</v>
      </c>
      <c r="D123" s="15">
        <v>3265</v>
      </c>
      <c r="E123" s="15">
        <v>0</v>
      </c>
      <c r="F123" s="15">
        <f t="shared" si="1"/>
        <v>3265</v>
      </c>
      <c r="G123" s="8" t="s">
        <v>11</v>
      </c>
      <c r="H123" s="8" t="s">
        <v>11</v>
      </c>
      <c r="I123" s="8">
        <v>4</v>
      </c>
      <c r="J123" s="9" t="s">
        <v>179</v>
      </c>
      <c r="K123" s="8" t="s">
        <v>181</v>
      </c>
    </row>
    <row r="124" spans="1:11" ht="12.75" x14ac:dyDescent="0.2">
      <c r="A124" s="10">
        <v>44712.644109849542</v>
      </c>
      <c r="B124" t="s">
        <v>429</v>
      </c>
      <c r="C124" s="13" t="s">
        <v>240</v>
      </c>
      <c r="D124" s="12">
        <v>2450</v>
      </c>
      <c r="E124" s="12">
        <v>750</v>
      </c>
      <c r="F124" s="12">
        <f t="shared" si="1"/>
        <v>3200</v>
      </c>
      <c r="G124" s="13" t="s">
        <v>30</v>
      </c>
      <c r="H124" s="13" t="s">
        <v>59</v>
      </c>
      <c r="I124" s="13">
        <v>5</v>
      </c>
      <c r="J124" s="14" t="s">
        <v>190</v>
      </c>
      <c r="K124" s="13" t="s">
        <v>181</v>
      </c>
    </row>
    <row r="125" spans="1:11" ht="12.75" x14ac:dyDescent="0.2">
      <c r="A125" s="5">
        <v>44712.644639317128</v>
      </c>
      <c r="B125" t="s">
        <v>12</v>
      </c>
      <c r="C125" s="8" t="s">
        <v>237</v>
      </c>
      <c r="D125" s="15">
        <v>6800</v>
      </c>
      <c r="E125" s="15">
        <v>0</v>
      </c>
      <c r="F125" s="15">
        <f t="shared" si="1"/>
        <v>6800</v>
      </c>
      <c r="G125" s="8" t="s">
        <v>11</v>
      </c>
      <c r="H125" s="8" t="s">
        <v>11</v>
      </c>
      <c r="I125" s="8">
        <v>5</v>
      </c>
      <c r="J125" s="9" t="s">
        <v>190</v>
      </c>
      <c r="K125" s="8" t="s">
        <v>181</v>
      </c>
    </row>
    <row r="126" spans="1:11" ht="12.75" x14ac:dyDescent="0.2">
      <c r="A126" s="5">
        <v>44712.652277476853</v>
      </c>
      <c r="B126" t="s">
        <v>71</v>
      </c>
      <c r="C126" s="8" t="s">
        <v>241</v>
      </c>
      <c r="D126" s="15">
        <v>4750</v>
      </c>
      <c r="E126" s="15">
        <v>1300</v>
      </c>
      <c r="F126" s="15">
        <f t="shared" si="1"/>
        <v>6050</v>
      </c>
      <c r="G126" s="8" t="s">
        <v>242</v>
      </c>
      <c r="H126" s="8" t="s">
        <v>11</v>
      </c>
      <c r="I126" s="8">
        <v>3</v>
      </c>
      <c r="J126" s="9" t="s">
        <v>179</v>
      </c>
      <c r="K126" s="8" t="s">
        <v>181</v>
      </c>
    </row>
    <row r="127" spans="1:11" ht="12.75" x14ac:dyDescent="0.2">
      <c r="A127" s="10">
        <v>44712.652295254629</v>
      </c>
      <c r="B127" t="s">
        <v>71</v>
      </c>
      <c r="C127" s="13" t="s">
        <v>243</v>
      </c>
      <c r="D127" s="12">
        <v>42817</v>
      </c>
      <c r="E127" s="12">
        <v>8000</v>
      </c>
      <c r="F127" s="12">
        <f t="shared" si="1"/>
        <v>50817</v>
      </c>
      <c r="G127" s="13" t="s">
        <v>85</v>
      </c>
      <c r="H127" s="13" t="s">
        <v>85</v>
      </c>
      <c r="I127" s="13">
        <v>7</v>
      </c>
      <c r="J127" s="14" t="s">
        <v>179</v>
      </c>
      <c r="K127" s="13" t="s">
        <v>181</v>
      </c>
    </row>
    <row r="128" spans="1:11" ht="12.75" x14ac:dyDescent="0.2">
      <c r="A128" s="5">
        <v>44712.652665636575</v>
      </c>
      <c r="B128" t="s">
        <v>35</v>
      </c>
      <c r="C128" s="8" t="s">
        <v>244</v>
      </c>
      <c r="D128" s="15">
        <v>2000</v>
      </c>
      <c r="E128" s="15">
        <v>0</v>
      </c>
      <c r="F128" s="15">
        <f t="shared" si="1"/>
        <v>2000</v>
      </c>
      <c r="G128" s="8" t="s">
        <v>11</v>
      </c>
      <c r="H128" s="8" t="s">
        <v>11</v>
      </c>
      <c r="I128" s="8">
        <v>4</v>
      </c>
      <c r="J128" s="9" t="s">
        <v>179</v>
      </c>
      <c r="K128" s="8" t="s">
        <v>181</v>
      </c>
    </row>
    <row r="129" spans="1:11" ht="12.75" x14ac:dyDescent="0.2">
      <c r="A129" s="10">
        <v>44712.653296319448</v>
      </c>
      <c r="B129" t="s">
        <v>57</v>
      </c>
      <c r="C129" s="13" t="s">
        <v>245</v>
      </c>
      <c r="D129" s="12">
        <v>1860</v>
      </c>
      <c r="E129" s="12">
        <v>0</v>
      </c>
      <c r="F129" s="12">
        <f t="shared" si="1"/>
        <v>1860</v>
      </c>
      <c r="G129" s="13" t="s">
        <v>246</v>
      </c>
      <c r="H129" s="13" t="s">
        <v>11</v>
      </c>
      <c r="I129" s="13">
        <v>1</v>
      </c>
      <c r="J129" s="14" t="s">
        <v>179</v>
      </c>
      <c r="K129" s="13" t="s">
        <v>181</v>
      </c>
    </row>
    <row r="130" spans="1:11" ht="12.75" x14ac:dyDescent="0.2">
      <c r="A130" s="5">
        <v>44712.659939143516</v>
      </c>
      <c r="B130" t="s">
        <v>71</v>
      </c>
      <c r="C130" s="8" t="s">
        <v>247</v>
      </c>
      <c r="D130" s="15">
        <v>6300</v>
      </c>
      <c r="E130" s="15">
        <v>2100</v>
      </c>
      <c r="F130" s="15">
        <f t="shared" ref="F130:F193" si="2">SUM(D130:E130)</f>
        <v>8400</v>
      </c>
      <c r="G130" s="8" t="s">
        <v>11</v>
      </c>
      <c r="H130" s="8" t="s">
        <v>11</v>
      </c>
      <c r="I130" s="8">
        <v>5</v>
      </c>
      <c r="J130" s="9" t="s">
        <v>179</v>
      </c>
      <c r="K130" s="8" t="s">
        <v>181</v>
      </c>
    </row>
    <row r="131" spans="1:11" ht="12.75" x14ac:dyDescent="0.2">
      <c r="A131" s="10">
        <v>44712.662470543983</v>
      </c>
      <c r="B131" t="s">
        <v>12</v>
      </c>
      <c r="C131" s="13" t="s">
        <v>248</v>
      </c>
      <c r="D131" s="12">
        <v>4255.88</v>
      </c>
      <c r="E131" s="12">
        <v>0</v>
      </c>
      <c r="F131" s="12">
        <f t="shared" si="2"/>
        <v>4255.88</v>
      </c>
      <c r="G131" s="13" t="s">
        <v>11</v>
      </c>
      <c r="H131" s="13" t="s">
        <v>11</v>
      </c>
      <c r="I131" s="13">
        <v>5</v>
      </c>
      <c r="J131" s="14" t="s">
        <v>190</v>
      </c>
      <c r="K131" s="13" t="s">
        <v>181</v>
      </c>
    </row>
    <row r="132" spans="1:11" ht="12.75" x14ac:dyDescent="0.2">
      <c r="A132" s="5">
        <v>44712.666560601851</v>
      </c>
      <c r="B132" s="8" t="s">
        <v>26</v>
      </c>
      <c r="C132" s="8" t="s">
        <v>249</v>
      </c>
      <c r="D132" s="15">
        <v>1600</v>
      </c>
      <c r="E132" s="15">
        <v>0</v>
      </c>
      <c r="F132" s="15">
        <f t="shared" si="2"/>
        <v>1600</v>
      </c>
      <c r="G132" s="8" t="s">
        <v>250</v>
      </c>
      <c r="H132" s="8" t="s">
        <v>59</v>
      </c>
      <c r="I132" s="8">
        <v>2</v>
      </c>
      <c r="J132" s="9" t="s">
        <v>179</v>
      </c>
      <c r="K132" s="8" t="s">
        <v>181</v>
      </c>
    </row>
    <row r="133" spans="1:11" ht="12.75" x14ac:dyDescent="0.2">
      <c r="A133" s="10">
        <v>44712.668002361112</v>
      </c>
      <c r="B133" t="s">
        <v>251</v>
      </c>
      <c r="C133" s="13" t="s">
        <v>252</v>
      </c>
      <c r="D133" s="12">
        <v>9716</v>
      </c>
      <c r="E133" s="12">
        <v>0</v>
      </c>
      <c r="F133" s="12">
        <f t="shared" si="2"/>
        <v>9716</v>
      </c>
      <c r="G133" s="13" t="s">
        <v>11</v>
      </c>
      <c r="H133" s="13" t="s">
        <v>438</v>
      </c>
      <c r="I133" s="13">
        <v>2</v>
      </c>
      <c r="J133" s="14" t="s">
        <v>253</v>
      </c>
      <c r="K133" s="13" t="s">
        <v>193</v>
      </c>
    </row>
    <row r="134" spans="1:11" ht="12.75" x14ac:dyDescent="0.2">
      <c r="A134" s="5">
        <v>44712.669462141203</v>
      </c>
      <c r="B134" t="s">
        <v>170</v>
      </c>
      <c r="C134" s="8" t="s">
        <v>254</v>
      </c>
      <c r="D134" s="15">
        <v>2800</v>
      </c>
      <c r="E134" s="15">
        <v>1000</v>
      </c>
      <c r="F134" s="15">
        <f t="shared" si="2"/>
        <v>3800</v>
      </c>
      <c r="G134" s="8" t="s">
        <v>255</v>
      </c>
      <c r="H134" s="8" t="s">
        <v>257</v>
      </c>
      <c r="I134" s="8">
        <v>6</v>
      </c>
      <c r="J134" s="9" t="s">
        <v>179</v>
      </c>
      <c r="K134" s="8" t="s">
        <v>181</v>
      </c>
    </row>
    <row r="135" spans="1:11" ht="12.75" x14ac:dyDescent="0.2">
      <c r="A135" s="10">
        <v>44712.669965578709</v>
      </c>
      <c r="B135" t="s">
        <v>251</v>
      </c>
      <c r="C135" s="11" t="s">
        <v>256</v>
      </c>
      <c r="D135" s="12">
        <v>6100</v>
      </c>
      <c r="E135" s="12">
        <v>0</v>
      </c>
      <c r="F135" s="12">
        <f t="shared" si="2"/>
        <v>6100</v>
      </c>
      <c r="G135" s="11" t="s">
        <v>257</v>
      </c>
      <c r="H135" s="13" t="s">
        <v>257</v>
      </c>
      <c r="I135" s="13">
        <v>2</v>
      </c>
      <c r="J135" s="14" t="s">
        <v>253</v>
      </c>
      <c r="K135" s="11" t="s">
        <v>181</v>
      </c>
    </row>
    <row r="136" spans="1:11" ht="12.75" x14ac:dyDescent="0.2">
      <c r="A136" s="5">
        <v>44712.671022731476</v>
      </c>
      <c r="B136" t="s">
        <v>71</v>
      </c>
      <c r="C136" s="8" t="s">
        <v>167</v>
      </c>
      <c r="D136" s="15">
        <v>2200</v>
      </c>
      <c r="E136" s="15">
        <v>0</v>
      </c>
      <c r="F136" s="15">
        <f t="shared" si="2"/>
        <v>2200</v>
      </c>
      <c r="G136" s="8" t="s">
        <v>30</v>
      </c>
      <c r="H136" s="8" t="s">
        <v>59</v>
      </c>
      <c r="I136" s="8">
        <v>5</v>
      </c>
      <c r="J136" s="9" t="s">
        <v>179</v>
      </c>
      <c r="K136" s="8" t="s">
        <v>181</v>
      </c>
    </row>
    <row r="137" spans="1:11" ht="12.75" x14ac:dyDescent="0.2">
      <c r="A137" s="10">
        <v>44712.674239884262</v>
      </c>
      <c r="B137" s="13" t="s">
        <v>26</v>
      </c>
      <c r="C137" s="13" t="s">
        <v>258</v>
      </c>
      <c r="D137" s="12">
        <v>10375</v>
      </c>
      <c r="E137" s="12">
        <v>1145</v>
      </c>
      <c r="F137" s="12">
        <f t="shared" si="2"/>
        <v>11520</v>
      </c>
      <c r="G137" s="13" t="s">
        <v>11</v>
      </c>
      <c r="H137" s="13" t="s">
        <v>11</v>
      </c>
      <c r="I137" s="13">
        <v>5</v>
      </c>
      <c r="J137" s="14" t="s">
        <v>179</v>
      </c>
      <c r="K137" s="13" t="s">
        <v>181</v>
      </c>
    </row>
    <row r="138" spans="1:11" ht="12.75" x14ac:dyDescent="0.2">
      <c r="A138" s="5">
        <v>44712.676392905094</v>
      </c>
      <c r="B138" t="s">
        <v>259</v>
      </c>
      <c r="C138" s="8" t="s">
        <v>157</v>
      </c>
      <c r="D138" s="15">
        <v>4700</v>
      </c>
      <c r="E138" s="15">
        <v>700</v>
      </c>
      <c r="F138" s="15">
        <f t="shared" si="2"/>
        <v>5400</v>
      </c>
      <c r="G138" s="8" t="s">
        <v>25</v>
      </c>
      <c r="H138" s="8" t="s">
        <v>11</v>
      </c>
      <c r="I138" s="8">
        <v>8</v>
      </c>
      <c r="J138" s="9" t="s">
        <v>179</v>
      </c>
      <c r="K138" s="8" t="s">
        <v>181</v>
      </c>
    </row>
    <row r="139" spans="1:11" ht="12.75" x14ac:dyDescent="0.2">
      <c r="A139" s="10">
        <v>44712.679258344906</v>
      </c>
      <c r="B139" t="s">
        <v>14</v>
      </c>
      <c r="C139" s="13" t="s">
        <v>260</v>
      </c>
      <c r="D139" s="12">
        <v>1889</v>
      </c>
      <c r="E139" s="12">
        <v>0</v>
      </c>
      <c r="F139" s="12">
        <f t="shared" si="2"/>
        <v>1889</v>
      </c>
      <c r="G139" s="13" t="s">
        <v>261</v>
      </c>
      <c r="H139" s="13" t="s">
        <v>11</v>
      </c>
      <c r="I139" s="13">
        <v>4</v>
      </c>
      <c r="J139" s="14" t="s">
        <v>179</v>
      </c>
      <c r="K139" s="13" t="s">
        <v>181</v>
      </c>
    </row>
    <row r="140" spans="1:11" ht="12.75" x14ac:dyDescent="0.2">
      <c r="A140" s="5">
        <v>44712.682049074079</v>
      </c>
      <c r="B140" s="8" t="s">
        <v>26</v>
      </c>
      <c r="C140" s="6" t="s">
        <v>262</v>
      </c>
      <c r="D140" s="7">
        <v>5279.22</v>
      </c>
      <c r="E140" s="7">
        <v>992.25</v>
      </c>
      <c r="F140" s="15">
        <f t="shared" si="2"/>
        <v>6271.47</v>
      </c>
      <c r="G140" s="6" t="s">
        <v>11</v>
      </c>
      <c r="H140" s="8" t="s">
        <v>11</v>
      </c>
      <c r="I140" s="8">
        <v>5</v>
      </c>
      <c r="J140" s="9" t="s">
        <v>179</v>
      </c>
      <c r="K140" s="6" t="s">
        <v>181</v>
      </c>
    </row>
    <row r="141" spans="1:11" ht="12.75" x14ac:dyDescent="0.2">
      <c r="A141" s="10">
        <v>44712.683394513893</v>
      </c>
      <c r="B141" t="s">
        <v>42</v>
      </c>
      <c r="C141" s="13" t="s">
        <v>263</v>
      </c>
      <c r="D141" s="12">
        <v>2531</v>
      </c>
      <c r="E141" s="12">
        <v>1000</v>
      </c>
      <c r="F141" s="12">
        <f t="shared" si="2"/>
        <v>3531</v>
      </c>
      <c r="G141" s="13" t="s">
        <v>156</v>
      </c>
      <c r="H141" s="13" t="s">
        <v>11</v>
      </c>
      <c r="I141" s="13">
        <v>4</v>
      </c>
      <c r="J141" s="14" t="s">
        <v>179</v>
      </c>
      <c r="K141" s="13" t="s">
        <v>181</v>
      </c>
    </row>
    <row r="142" spans="1:11" ht="12.75" x14ac:dyDescent="0.2">
      <c r="A142" s="5">
        <v>44712.684268275465</v>
      </c>
      <c r="B142" s="8" t="s">
        <v>26</v>
      </c>
      <c r="C142" s="8" t="s">
        <v>264</v>
      </c>
      <c r="D142" s="15">
        <v>2500</v>
      </c>
      <c r="E142" s="15">
        <v>0</v>
      </c>
      <c r="F142" s="15">
        <f t="shared" si="2"/>
        <v>2500</v>
      </c>
      <c r="G142" s="8" t="s">
        <v>265</v>
      </c>
      <c r="H142" s="8" t="s">
        <v>11</v>
      </c>
      <c r="I142" s="8">
        <v>4</v>
      </c>
      <c r="J142" s="9" t="s">
        <v>179</v>
      </c>
      <c r="K142" s="8" t="s">
        <v>181</v>
      </c>
    </row>
    <row r="143" spans="1:11" ht="12.75" x14ac:dyDescent="0.2">
      <c r="A143" s="10">
        <v>44712.686993935189</v>
      </c>
      <c r="B143" s="13" t="s">
        <v>26</v>
      </c>
      <c r="C143" s="13" t="s">
        <v>266</v>
      </c>
      <c r="D143" s="12">
        <v>10600</v>
      </c>
      <c r="E143" s="12">
        <v>3000</v>
      </c>
      <c r="F143" s="12">
        <f t="shared" si="2"/>
        <v>13600</v>
      </c>
      <c r="G143" s="13" t="s">
        <v>267</v>
      </c>
      <c r="H143" s="13" t="s">
        <v>11</v>
      </c>
      <c r="I143" s="13">
        <v>1</v>
      </c>
      <c r="J143" s="14" t="s">
        <v>190</v>
      </c>
      <c r="K143" s="13" t="s">
        <v>181</v>
      </c>
    </row>
    <row r="144" spans="1:11" ht="12.75" x14ac:dyDescent="0.2">
      <c r="A144" s="5">
        <v>44712.691254849538</v>
      </c>
      <c r="B144" s="8" t="s">
        <v>26</v>
      </c>
      <c r="C144" s="8" t="s">
        <v>268</v>
      </c>
      <c r="D144" s="15">
        <v>7000</v>
      </c>
      <c r="E144" s="15">
        <v>0</v>
      </c>
      <c r="F144" s="15">
        <f t="shared" si="2"/>
        <v>7000</v>
      </c>
      <c r="G144" s="8" t="s">
        <v>269</v>
      </c>
      <c r="H144" s="8" t="s">
        <v>11</v>
      </c>
      <c r="I144" s="8">
        <v>4</v>
      </c>
      <c r="J144" s="9" t="s">
        <v>179</v>
      </c>
      <c r="K144" s="8" t="s">
        <v>181</v>
      </c>
    </row>
    <row r="145" spans="1:11" ht="12.75" x14ac:dyDescent="0.2">
      <c r="A145" s="10">
        <v>44712.691832187498</v>
      </c>
      <c r="B145" t="s">
        <v>424</v>
      </c>
      <c r="C145" s="13" t="s">
        <v>270</v>
      </c>
      <c r="D145" s="12">
        <v>1966.63</v>
      </c>
      <c r="E145" s="12">
        <v>0</v>
      </c>
      <c r="F145" s="12">
        <f t="shared" si="2"/>
        <v>1966.63</v>
      </c>
      <c r="G145" s="13" t="s">
        <v>11</v>
      </c>
      <c r="H145" s="13" t="s">
        <v>11</v>
      </c>
      <c r="I145" s="13">
        <v>3</v>
      </c>
      <c r="J145" s="14" t="s">
        <v>179</v>
      </c>
      <c r="K145" s="13" t="s">
        <v>193</v>
      </c>
    </row>
    <row r="146" spans="1:11" ht="12.75" x14ac:dyDescent="0.2">
      <c r="A146" s="5">
        <v>44712.697405659725</v>
      </c>
      <c r="B146" t="s">
        <v>71</v>
      </c>
      <c r="C146" s="8" t="s">
        <v>271</v>
      </c>
      <c r="D146" s="15">
        <v>3700</v>
      </c>
      <c r="E146" s="15">
        <v>1000</v>
      </c>
      <c r="F146" s="15">
        <f t="shared" si="2"/>
        <v>4700</v>
      </c>
      <c r="G146" s="8" t="s">
        <v>11</v>
      </c>
      <c r="H146" s="8" t="s">
        <v>11</v>
      </c>
      <c r="I146" s="8">
        <v>5</v>
      </c>
      <c r="J146" s="9" t="s">
        <v>179</v>
      </c>
      <c r="K146" s="8" t="s">
        <v>181</v>
      </c>
    </row>
    <row r="147" spans="1:11" ht="12.75" x14ac:dyDescent="0.2">
      <c r="A147" s="10">
        <v>44712.704306527783</v>
      </c>
      <c r="B147" t="s">
        <v>398</v>
      </c>
      <c r="C147" s="13" t="s">
        <v>29</v>
      </c>
      <c r="D147" s="12">
        <v>2792</v>
      </c>
      <c r="E147" s="12">
        <v>1000</v>
      </c>
      <c r="F147" s="12">
        <f t="shared" si="2"/>
        <v>3792</v>
      </c>
      <c r="G147" s="13" t="s">
        <v>272</v>
      </c>
      <c r="H147" s="13" t="s">
        <v>272</v>
      </c>
      <c r="I147" s="13">
        <v>4</v>
      </c>
      <c r="J147" s="14" t="s">
        <v>190</v>
      </c>
      <c r="K147" s="13" t="s">
        <v>193</v>
      </c>
    </row>
    <row r="148" spans="1:11" ht="12.75" x14ac:dyDescent="0.2">
      <c r="A148" s="5">
        <v>44712.704675775458</v>
      </c>
      <c r="B148" s="8" t="s">
        <v>26</v>
      </c>
      <c r="C148" s="8" t="s">
        <v>273</v>
      </c>
      <c r="D148" s="15">
        <v>2340.59</v>
      </c>
      <c r="E148" s="15">
        <v>1159</v>
      </c>
      <c r="F148" s="15">
        <f t="shared" si="2"/>
        <v>3499.59</v>
      </c>
      <c r="G148" s="8" t="s">
        <v>25</v>
      </c>
      <c r="H148" s="8" t="s">
        <v>11</v>
      </c>
      <c r="I148" s="8">
        <v>4</v>
      </c>
      <c r="J148" s="9" t="s">
        <v>190</v>
      </c>
      <c r="K148" s="8" t="s">
        <v>181</v>
      </c>
    </row>
    <row r="149" spans="1:11" ht="12.75" x14ac:dyDescent="0.2">
      <c r="A149" s="10">
        <v>44712.706932222223</v>
      </c>
      <c r="B149" t="s">
        <v>12</v>
      </c>
      <c r="C149" s="13" t="s">
        <v>274</v>
      </c>
      <c r="D149" s="12">
        <v>2831.05</v>
      </c>
      <c r="E149" s="12">
        <v>0</v>
      </c>
      <c r="F149" s="12">
        <f t="shared" si="2"/>
        <v>2831.05</v>
      </c>
      <c r="G149" s="13" t="s">
        <v>275</v>
      </c>
      <c r="H149" s="13" t="s">
        <v>11</v>
      </c>
      <c r="I149" s="13">
        <v>4</v>
      </c>
      <c r="J149" s="14" t="s">
        <v>179</v>
      </c>
      <c r="K149" s="13" t="s">
        <v>193</v>
      </c>
    </row>
    <row r="150" spans="1:11" ht="12.75" x14ac:dyDescent="0.2">
      <c r="A150" s="5">
        <v>44712.709137893515</v>
      </c>
      <c r="B150" t="s">
        <v>160</v>
      </c>
      <c r="C150" s="8" t="s">
        <v>276</v>
      </c>
      <c r="D150" s="15">
        <v>1500</v>
      </c>
      <c r="E150" s="15">
        <v>250</v>
      </c>
      <c r="F150" s="15">
        <f t="shared" si="2"/>
        <v>1750</v>
      </c>
      <c r="G150" s="8" t="s">
        <v>277</v>
      </c>
      <c r="H150" s="8" t="s">
        <v>11</v>
      </c>
      <c r="I150" s="8">
        <v>3</v>
      </c>
      <c r="J150" s="9" t="s">
        <v>183</v>
      </c>
      <c r="K150" s="8" t="s">
        <v>181</v>
      </c>
    </row>
    <row r="151" spans="1:11" ht="12.75" x14ac:dyDescent="0.2">
      <c r="A151" s="10">
        <v>44712.718654166667</v>
      </c>
      <c r="B151" t="s">
        <v>42</v>
      </c>
      <c r="C151" s="13" t="s">
        <v>104</v>
      </c>
      <c r="D151" s="12">
        <v>2000</v>
      </c>
      <c r="E151" s="12">
        <v>0</v>
      </c>
      <c r="F151" s="12">
        <f t="shared" si="2"/>
        <v>2000</v>
      </c>
      <c r="G151" s="13" t="s">
        <v>278</v>
      </c>
      <c r="H151" s="13" t="s">
        <v>11</v>
      </c>
      <c r="I151" s="13">
        <v>3</v>
      </c>
      <c r="J151" s="14" t="s">
        <v>179</v>
      </c>
      <c r="K151" s="13" t="s">
        <v>181</v>
      </c>
    </row>
    <row r="152" spans="1:11" ht="12.75" x14ac:dyDescent="0.2">
      <c r="A152" s="5">
        <v>44712.720489988424</v>
      </c>
      <c r="B152" t="s">
        <v>12</v>
      </c>
      <c r="C152" s="8" t="s">
        <v>279</v>
      </c>
      <c r="D152" s="15">
        <v>2978</v>
      </c>
      <c r="E152" s="15">
        <v>220</v>
      </c>
      <c r="F152" s="15">
        <f t="shared" si="2"/>
        <v>3198</v>
      </c>
      <c r="G152" s="8" t="s">
        <v>280</v>
      </c>
      <c r="H152" s="8" t="s">
        <v>433</v>
      </c>
      <c r="I152" s="8">
        <v>5</v>
      </c>
      <c r="J152" s="9" t="s">
        <v>179</v>
      </c>
      <c r="K152" s="8" t="s">
        <v>193</v>
      </c>
    </row>
    <row r="153" spans="1:11" ht="12.75" x14ac:dyDescent="0.2">
      <c r="A153" s="10">
        <v>44712.723466527779</v>
      </c>
      <c r="B153" t="s">
        <v>12</v>
      </c>
      <c r="C153" s="13" t="s">
        <v>281</v>
      </c>
      <c r="D153" s="12">
        <v>7000</v>
      </c>
      <c r="E153" s="12">
        <v>500</v>
      </c>
      <c r="F153" s="12">
        <f t="shared" si="2"/>
        <v>7500</v>
      </c>
      <c r="G153" s="13" t="s">
        <v>11</v>
      </c>
      <c r="H153" s="13" t="s">
        <v>11</v>
      </c>
      <c r="I153" s="13">
        <v>1</v>
      </c>
      <c r="J153" s="14" t="s">
        <v>282</v>
      </c>
      <c r="K153" s="13" t="s">
        <v>193</v>
      </c>
    </row>
    <row r="154" spans="1:11" ht="12.75" x14ac:dyDescent="0.2">
      <c r="A154" s="5">
        <v>44712.726201435187</v>
      </c>
      <c r="B154" t="s">
        <v>12</v>
      </c>
      <c r="C154" s="8" t="s">
        <v>283</v>
      </c>
      <c r="D154" s="15">
        <v>6000</v>
      </c>
      <c r="E154" s="15">
        <v>300</v>
      </c>
      <c r="F154" s="15">
        <f t="shared" si="2"/>
        <v>6300</v>
      </c>
      <c r="G154" s="8" t="s">
        <v>11</v>
      </c>
      <c r="H154" s="8" t="s">
        <v>11</v>
      </c>
      <c r="I154" s="8">
        <v>3</v>
      </c>
      <c r="J154" s="9" t="s">
        <v>284</v>
      </c>
      <c r="K154" s="8" t="s">
        <v>193</v>
      </c>
    </row>
    <row r="155" spans="1:11" ht="12.75" x14ac:dyDescent="0.2">
      <c r="A155" s="10">
        <v>44712.728286979167</v>
      </c>
      <c r="B155" t="s">
        <v>12</v>
      </c>
      <c r="C155" s="13" t="s">
        <v>285</v>
      </c>
      <c r="D155" s="12">
        <v>7800.54</v>
      </c>
      <c r="E155" s="12">
        <v>1540</v>
      </c>
      <c r="F155" s="12">
        <f t="shared" si="2"/>
        <v>9340.5400000000009</v>
      </c>
      <c r="G155" s="13" t="s">
        <v>286</v>
      </c>
      <c r="H155" s="13" t="s">
        <v>433</v>
      </c>
      <c r="I155" s="13">
        <v>8</v>
      </c>
      <c r="J155" s="14" t="s">
        <v>190</v>
      </c>
      <c r="K155" s="13" t="s">
        <v>193</v>
      </c>
    </row>
    <row r="156" spans="1:11" ht="12.75" x14ac:dyDescent="0.2">
      <c r="A156" s="5">
        <v>44712.743668159717</v>
      </c>
      <c r="B156" t="s">
        <v>12</v>
      </c>
      <c r="C156" s="8" t="s">
        <v>287</v>
      </c>
      <c r="D156" s="15">
        <v>2500</v>
      </c>
      <c r="E156" s="15">
        <v>1000</v>
      </c>
      <c r="F156" s="15">
        <f t="shared" si="2"/>
        <v>3500</v>
      </c>
      <c r="G156" s="8" t="s">
        <v>11</v>
      </c>
      <c r="H156" s="8" t="s">
        <v>11</v>
      </c>
      <c r="I156" s="8">
        <v>1</v>
      </c>
      <c r="J156" s="9" t="s">
        <v>179</v>
      </c>
      <c r="K156" s="8" t="s">
        <v>193</v>
      </c>
    </row>
    <row r="157" spans="1:11" ht="12.75" x14ac:dyDescent="0.2">
      <c r="A157" s="10">
        <v>44712.748413240741</v>
      </c>
      <c r="B157" t="s">
        <v>71</v>
      </c>
      <c r="C157" s="11" t="s">
        <v>288</v>
      </c>
      <c r="D157" s="12">
        <v>7856.04</v>
      </c>
      <c r="E157" s="12">
        <v>2300</v>
      </c>
      <c r="F157" s="12">
        <f t="shared" si="2"/>
        <v>10156.040000000001</v>
      </c>
      <c r="G157" s="11" t="s">
        <v>172</v>
      </c>
      <c r="H157" s="13" t="s">
        <v>11</v>
      </c>
      <c r="I157" s="13">
        <v>4</v>
      </c>
      <c r="J157" s="14" t="s">
        <v>190</v>
      </c>
      <c r="K157" s="11" t="s">
        <v>193</v>
      </c>
    </row>
    <row r="158" spans="1:11" ht="12.75" x14ac:dyDescent="0.2">
      <c r="A158" s="5">
        <v>44712.756799386574</v>
      </c>
      <c r="B158" t="s">
        <v>23</v>
      </c>
      <c r="C158" s="8" t="s">
        <v>289</v>
      </c>
      <c r="D158" s="15">
        <v>30774</v>
      </c>
      <c r="E158" s="15">
        <v>6744</v>
      </c>
      <c r="F158" s="15">
        <f t="shared" si="2"/>
        <v>37518</v>
      </c>
      <c r="G158" s="8" t="s">
        <v>103</v>
      </c>
      <c r="H158" s="8" t="s">
        <v>85</v>
      </c>
      <c r="I158" s="8">
        <v>5</v>
      </c>
      <c r="J158" s="9" t="s">
        <v>190</v>
      </c>
      <c r="K158" s="8" t="s">
        <v>181</v>
      </c>
    </row>
    <row r="159" spans="1:11" ht="12.75" x14ac:dyDescent="0.2">
      <c r="A159" s="10">
        <v>44712.759271527779</v>
      </c>
      <c r="B159" t="s">
        <v>131</v>
      </c>
      <c r="C159" s="13" t="s">
        <v>290</v>
      </c>
      <c r="D159" s="12">
        <v>13000</v>
      </c>
      <c r="E159" s="12">
        <v>1200</v>
      </c>
      <c r="F159" s="12">
        <f t="shared" si="2"/>
        <v>14200</v>
      </c>
      <c r="G159" s="13" t="s">
        <v>291</v>
      </c>
      <c r="H159" s="13" t="s">
        <v>439</v>
      </c>
      <c r="I159" s="13">
        <v>2</v>
      </c>
      <c r="J159" s="14" t="s">
        <v>179</v>
      </c>
      <c r="K159" s="13" t="s">
        <v>181</v>
      </c>
    </row>
    <row r="160" spans="1:11" ht="12.75" x14ac:dyDescent="0.2">
      <c r="A160" s="5">
        <v>44712.767628703703</v>
      </c>
      <c r="B160" t="s">
        <v>160</v>
      </c>
      <c r="C160" s="8" t="s">
        <v>292</v>
      </c>
      <c r="D160" s="15">
        <v>6480</v>
      </c>
      <c r="E160" s="15">
        <v>100</v>
      </c>
      <c r="F160" s="15">
        <f t="shared" si="2"/>
        <v>6580</v>
      </c>
      <c r="G160" s="8" t="s">
        <v>11</v>
      </c>
      <c r="H160" s="8" t="s">
        <v>11</v>
      </c>
      <c r="I160" s="8">
        <v>4</v>
      </c>
      <c r="J160" s="9" t="s">
        <v>179</v>
      </c>
      <c r="K160" s="8" t="s">
        <v>181</v>
      </c>
    </row>
    <row r="161" spans="1:11" ht="12.75" x14ac:dyDescent="0.2">
      <c r="A161" s="10">
        <v>44712.769192060186</v>
      </c>
      <c r="B161" s="13" t="s">
        <v>26</v>
      </c>
      <c r="C161" s="13" t="s">
        <v>293</v>
      </c>
      <c r="D161" s="12">
        <v>1720</v>
      </c>
      <c r="E161" s="12">
        <v>0</v>
      </c>
      <c r="F161" s="12">
        <f t="shared" si="2"/>
        <v>1720</v>
      </c>
      <c r="G161" s="13" t="s">
        <v>294</v>
      </c>
      <c r="H161" s="13" t="s">
        <v>11</v>
      </c>
      <c r="I161" s="13">
        <v>0</v>
      </c>
      <c r="J161" s="14" t="s">
        <v>179</v>
      </c>
      <c r="K161" s="13" t="s">
        <v>181</v>
      </c>
    </row>
    <row r="162" spans="1:11" ht="12.75" x14ac:dyDescent="0.2">
      <c r="A162" s="5">
        <v>44712.778516273145</v>
      </c>
      <c r="B162" s="8" t="s">
        <v>26</v>
      </c>
      <c r="C162" s="8" t="s">
        <v>295</v>
      </c>
      <c r="D162" s="15">
        <v>3500</v>
      </c>
      <c r="E162" s="15">
        <v>1200</v>
      </c>
      <c r="F162" s="15">
        <f t="shared" si="2"/>
        <v>4700</v>
      </c>
      <c r="G162" s="8" t="s">
        <v>296</v>
      </c>
      <c r="H162" s="8" t="s">
        <v>11</v>
      </c>
      <c r="I162" s="8">
        <v>3</v>
      </c>
      <c r="J162" s="9" t="s">
        <v>179</v>
      </c>
      <c r="K162" s="8" t="s">
        <v>181</v>
      </c>
    </row>
    <row r="163" spans="1:11" ht="12.75" x14ac:dyDescent="0.2">
      <c r="A163" s="10">
        <v>44712.783023275464</v>
      </c>
      <c r="B163" t="s">
        <v>71</v>
      </c>
      <c r="C163" s="13" t="s">
        <v>297</v>
      </c>
      <c r="D163" s="12">
        <v>36000</v>
      </c>
      <c r="E163" s="12">
        <v>1700</v>
      </c>
      <c r="F163" s="12">
        <f t="shared" si="2"/>
        <v>37700</v>
      </c>
      <c r="G163" s="13" t="s">
        <v>85</v>
      </c>
      <c r="H163" s="13" t="s">
        <v>85</v>
      </c>
      <c r="I163" s="13">
        <v>0.25</v>
      </c>
      <c r="J163" s="14" t="s">
        <v>179</v>
      </c>
      <c r="K163" s="13" t="s">
        <v>181</v>
      </c>
    </row>
    <row r="164" spans="1:11" ht="12.75" x14ac:dyDescent="0.2">
      <c r="A164" s="5">
        <v>44712.801602974534</v>
      </c>
      <c r="B164" t="s">
        <v>170</v>
      </c>
      <c r="C164" s="6" t="s">
        <v>298</v>
      </c>
      <c r="D164" s="7">
        <v>11879</v>
      </c>
      <c r="E164" s="7">
        <v>0</v>
      </c>
      <c r="F164" s="15">
        <f t="shared" si="2"/>
        <v>11879</v>
      </c>
      <c r="G164" s="6" t="s">
        <v>299</v>
      </c>
      <c r="H164" s="8" t="s">
        <v>85</v>
      </c>
      <c r="I164" s="8">
        <v>4</v>
      </c>
      <c r="J164" s="9" t="s">
        <v>179</v>
      </c>
      <c r="K164" s="6" t="s">
        <v>181</v>
      </c>
    </row>
    <row r="165" spans="1:11" ht="12.75" x14ac:dyDescent="0.2">
      <c r="A165" s="10">
        <v>44712.812203275462</v>
      </c>
      <c r="B165" t="s">
        <v>12</v>
      </c>
      <c r="C165" s="13" t="s">
        <v>300</v>
      </c>
      <c r="D165" s="12">
        <v>3100</v>
      </c>
      <c r="E165" s="12">
        <v>0</v>
      </c>
      <c r="F165" s="12">
        <f t="shared" si="2"/>
        <v>3100</v>
      </c>
      <c r="G165" s="13" t="s">
        <v>301</v>
      </c>
      <c r="H165" s="13" t="s">
        <v>11</v>
      </c>
      <c r="I165" s="13">
        <v>4</v>
      </c>
      <c r="J165" s="14" t="s">
        <v>190</v>
      </c>
      <c r="K165" s="13" t="s">
        <v>193</v>
      </c>
    </row>
    <row r="166" spans="1:11" ht="12.75" x14ac:dyDescent="0.2">
      <c r="A166" s="5">
        <v>44712.824358912039</v>
      </c>
      <c r="B166" t="s">
        <v>12</v>
      </c>
      <c r="C166" s="6" t="s">
        <v>302</v>
      </c>
      <c r="D166" s="7">
        <v>5000</v>
      </c>
      <c r="E166" s="7">
        <v>0</v>
      </c>
      <c r="F166" s="15">
        <f t="shared" si="2"/>
        <v>5000</v>
      </c>
      <c r="G166" s="6" t="s">
        <v>25</v>
      </c>
      <c r="H166" s="8" t="s">
        <v>11</v>
      </c>
      <c r="I166" s="8">
        <v>0</v>
      </c>
      <c r="J166" s="9" t="s">
        <v>303</v>
      </c>
      <c r="K166" s="6" t="s">
        <v>193</v>
      </c>
    </row>
    <row r="167" spans="1:11" ht="12.75" x14ac:dyDescent="0.2">
      <c r="A167" s="10">
        <v>44712.826618530089</v>
      </c>
      <c r="B167" s="13" t="s">
        <v>26</v>
      </c>
      <c r="C167" s="13" t="s">
        <v>304</v>
      </c>
      <c r="D167" s="12">
        <v>7200</v>
      </c>
      <c r="E167" s="12">
        <v>3300</v>
      </c>
      <c r="F167" s="12">
        <f t="shared" si="2"/>
        <v>10500</v>
      </c>
      <c r="G167" s="13" t="s">
        <v>305</v>
      </c>
      <c r="H167" s="13" t="s">
        <v>11</v>
      </c>
      <c r="I167" s="13">
        <v>9</v>
      </c>
      <c r="J167" s="14" t="s">
        <v>179</v>
      </c>
      <c r="K167" s="13" t="s">
        <v>181</v>
      </c>
    </row>
    <row r="168" spans="1:11" ht="12.75" x14ac:dyDescent="0.2">
      <c r="A168" s="5">
        <v>44712.828005277777</v>
      </c>
      <c r="B168" t="s">
        <v>187</v>
      </c>
      <c r="C168" s="8" t="s">
        <v>202</v>
      </c>
      <c r="D168" s="15">
        <v>500</v>
      </c>
      <c r="E168" s="15">
        <v>300</v>
      </c>
      <c r="F168" s="15">
        <f t="shared" si="2"/>
        <v>800</v>
      </c>
      <c r="G168" s="8" t="s">
        <v>11</v>
      </c>
      <c r="H168" s="8" t="s">
        <v>11</v>
      </c>
      <c r="I168" s="8">
        <v>2</v>
      </c>
      <c r="J168" s="9" t="s">
        <v>179</v>
      </c>
      <c r="K168" s="8" t="s">
        <v>181</v>
      </c>
    </row>
    <row r="169" spans="1:11" ht="12.75" x14ac:dyDescent="0.2">
      <c r="A169" s="10">
        <v>44712.833511620367</v>
      </c>
      <c r="B169" t="s">
        <v>251</v>
      </c>
      <c r="C169" s="13" t="s">
        <v>306</v>
      </c>
      <c r="D169" s="12">
        <v>3800</v>
      </c>
      <c r="E169" s="12">
        <v>800</v>
      </c>
      <c r="F169" s="12">
        <f t="shared" si="2"/>
        <v>4600</v>
      </c>
      <c r="G169" s="13" t="s">
        <v>307</v>
      </c>
      <c r="H169" s="13" t="s">
        <v>436</v>
      </c>
      <c r="I169" s="13">
        <v>5</v>
      </c>
      <c r="J169" s="14" t="s">
        <v>190</v>
      </c>
      <c r="K169" s="13" t="s">
        <v>193</v>
      </c>
    </row>
    <row r="170" spans="1:11" ht="12.75" x14ac:dyDescent="0.2">
      <c r="A170" s="5">
        <v>44712.838026944446</v>
      </c>
      <c r="B170" t="s">
        <v>42</v>
      </c>
      <c r="C170" s="8" t="s">
        <v>43</v>
      </c>
      <c r="D170" s="15">
        <v>8000</v>
      </c>
      <c r="E170" s="15">
        <v>2000</v>
      </c>
      <c r="F170" s="15">
        <f t="shared" si="2"/>
        <v>10000</v>
      </c>
      <c r="G170" s="8" t="s">
        <v>106</v>
      </c>
      <c r="H170" s="8" t="s">
        <v>11</v>
      </c>
      <c r="I170" s="8">
        <v>8</v>
      </c>
      <c r="J170" s="9" t="s">
        <v>179</v>
      </c>
      <c r="K170" s="8" t="s">
        <v>181</v>
      </c>
    </row>
    <row r="171" spans="1:11" ht="12.75" x14ac:dyDescent="0.2">
      <c r="A171" s="10">
        <v>44712.838884143523</v>
      </c>
      <c r="B171" t="s">
        <v>12</v>
      </c>
      <c r="C171" s="13" t="s">
        <v>308</v>
      </c>
      <c r="D171" s="12">
        <v>5200</v>
      </c>
      <c r="E171" s="12">
        <v>2500</v>
      </c>
      <c r="F171" s="12">
        <f t="shared" si="2"/>
        <v>7700</v>
      </c>
      <c r="G171" s="13" t="s">
        <v>11</v>
      </c>
      <c r="H171" s="13" t="s">
        <v>11</v>
      </c>
      <c r="I171" s="13">
        <v>3</v>
      </c>
      <c r="J171" s="14" t="s">
        <v>190</v>
      </c>
      <c r="K171" s="13" t="s">
        <v>181</v>
      </c>
    </row>
    <row r="172" spans="1:11" ht="12.75" x14ac:dyDescent="0.2">
      <c r="A172" s="5">
        <v>44712.842230532406</v>
      </c>
      <c r="B172" t="s">
        <v>427</v>
      </c>
      <c r="C172" s="8" t="s">
        <v>309</v>
      </c>
      <c r="D172" s="15">
        <v>4173</v>
      </c>
      <c r="E172" s="15">
        <v>0</v>
      </c>
      <c r="F172" s="15">
        <f t="shared" si="2"/>
        <v>4173</v>
      </c>
      <c r="G172" s="8" t="s">
        <v>11</v>
      </c>
      <c r="H172" s="8" t="s">
        <v>11</v>
      </c>
      <c r="I172" s="8">
        <v>3</v>
      </c>
      <c r="J172" s="9" t="s">
        <v>179</v>
      </c>
      <c r="K172" s="8" t="s">
        <v>181</v>
      </c>
    </row>
    <row r="173" spans="1:11" ht="12.75" x14ac:dyDescent="0.2">
      <c r="A173" s="10">
        <v>44712.846062037039</v>
      </c>
      <c r="B173" s="13" t="s">
        <v>26</v>
      </c>
      <c r="C173" s="13" t="s">
        <v>310</v>
      </c>
      <c r="D173" s="12">
        <v>7000</v>
      </c>
      <c r="E173" s="12">
        <v>0</v>
      </c>
      <c r="F173" s="12">
        <f t="shared" si="2"/>
        <v>7000</v>
      </c>
      <c r="G173" s="13" t="s">
        <v>106</v>
      </c>
      <c r="H173" s="13" t="s">
        <v>11</v>
      </c>
      <c r="I173" s="13">
        <v>7</v>
      </c>
      <c r="J173" s="14" t="s">
        <v>179</v>
      </c>
      <c r="K173" s="13" t="s">
        <v>181</v>
      </c>
    </row>
    <row r="174" spans="1:11" ht="12.75" x14ac:dyDescent="0.2">
      <c r="A174" s="5">
        <v>44712.849395914352</v>
      </c>
      <c r="B174" t="s">
        <v>430</v>
      </c>
      <c r="C174" s="6" t="s">
        <v>312</v>
      </c>
      <c r="D174" s="7">
        <v>600</v>
      </c>
      <c r="E174" s="7">
        <v>0</v>
      </c>
      <c r="F174" s="15">
        <f t="shared" si="2"/>
        <v>600</v>
      </c>
      <c r="G174" s="6" t="s">
        <v>313</v>
      </c>
      <c r="H174" s="8" t="s">
        <v>11</v>
      </c>
      <c r="I174" s="8">
        <v>2</v>
      </c>
      <c r="J174" s="9" t="s">
        <v>179</v>
      </c>
      <c r="K174" s="6" t="s">
        <v>181</v>
      </c>
    </row>
    <row r="175" spans="1:11" ht="12.75" x14ac:dyDescent="0.2">
      <c r="A175" s="5">
        <v>44712.855379953704</v>
      </c>
      <c r="B175" t="s">
        <v>35</v>
      </c>
      <c r="C175" s="8" t="s">
        <v>315</v>
      </c>
      <c r="D175" s="15">
        <v>6500</v>
      </c>
      <c r="E175" s="15">
        <v>1700</v>
      </c>
      <c r="F175" s="15">
        <f t="shared" si="2"/>
        <v>8200</v>
      </c>
      <c r="G175" s="8" t="s">
        <v>316</v>
      </c>
      <c r="H175" s="8" t="s">
        <v>11</v>
      </c>
      <c r="I175" s="8">
        <v>10</v>
      </c>
      <c r="J175" s="9" t="s">
        <v>190</v>
      </c>
      <c r="K175" s="8" t="s">
        <v>193</v>
      </c>
    </row>
    <row r="176" spans="1:11" ht="12.75" x14ac:dyDescent="0.2">
      <c r="A176" s="10">
        <v>44712.858292997684</v>
      </c>
      <c r="B176" t="s">
        <v>17</v>
      </c>
      <c r="C176" s="13" t="s">
        <v>317</v>
      </c>
      <c r="D176" s="12">
        <v>2700</v>
      </c>
      <c r="E176" s="12">
        <v>1200</v>
      </c>
      <c r="F176" s="12">
        <f t="shared" si="2"/>
        <v>3900</v>
      </c>
      <c r="G176" s="13" t="s">
        <v>11</v>
      </c>
      <c r="H176" s="13" t="s">
        <v>11</v>
      </c>
      <c r="I176" s="13">
        <v>7</v>
      </c>
      <c r="J176" s="14" t="s">
        <v>179</v>
      </c>
      <c r="K176" s="13" t="s">
        <v>181</v>
      </c>
    </row>
    <row r="177" spans="1:11" ht="12.75" x14ac:dyDescent="0.2">
      <c r="A177" s="5">
        <v>44712.859961087961</v>
      </c>
      <c r="B177" s="8" t="s">
        <v>26</v>
      </c>
      <c r="C177" s="6" t="s">
        <v>318</v>
      </c>
      <c r="D177" s="15">
        <v>2772</v>
      </c>
      <c r="E177" s="15">
        <v>400</v>
      </c>
      <c r="F177" s="15">
        <f t="shared" si="2"/>
        <v>3172</v>
      </c>
      <c r="G177" s="6" t="s">
        <v>11</v>
      </c>
      <c r="H177" s="8" t="s">
        <v>11</v>
      </c>
      <c r="I177" s="8">
        <v>1</v>
      </c>
      <c r="J177" s="9" t="s">
        <v>179</v>
      </c>
      <c r="K177" s="6" t="s">
        <v>181</v>
      </c>
    </row>
    <row r="178" spans="1:11" ht="12.75" x14ac:dyDescent="0.2">
      <c r="A178" s="10">
        <v>44712.863882094913</v>
      </c>
      <c r="B178" t="s">
        <v>131</v>
      </c>
      <c r="C178" s="13" t="s">
        <v>319</v>
      </c>
      <c r="D178" s="12">
        <v>35000</v>
      </c>
      <c r="E178" s="12">
        <v>1000</v>
      </c>
      <c r="F178" s="12">
        <f t="shared" si="2"/>
        <v>36000</v>
      </c>
      <c r="G178" s="13" t="s">
        <v>320</v>
      </c>
      <c r="H178" s="13" t="s">
        <v>435</v>
      </c>
      <c r="I178" s="13">
        <v>7</v>
      </c>
      <c r="J178" s="14" t="s">
        <v>179</v>
      </c>
      <c r="K178" s="13" t="s">
        <v>181</v>
      </c>
    </row>
    <row r="179" spans="1:11" ht="12.75" x14ac:dyDescent="0.2">
      <c r="A179" s="5">
        <v>44712.864746122686</v>
      </c>
      <c r="B179" t="s">
        <v>71</v>
      </c>
      <c r="C179" s="8" t="s">
        <v>321</v>
      </c>
      <c r="D179" s="15">
        <v>400</v>
      </c>
      <c r="E179" s="15">
        <v>337</v>
      </c>
      <c r="F179" s="15">
        <f t="shared" si="2"/>
        <v>737</v>
      </c>
      <c r="G179" s="8" t="s">
        <v>11</v>
      </c>
      <c r="H179" s="8" t="s">
        <v>11</v>
      </c>
      <c r="I179" s="8">
        <v>1</v>
      </c>
      <c r="J179" s="9" t="s">
        <v>179</v>
      </c>
      <c r="K179" s="8" t="s">
        <v>181</v>
      </c>
    </row>
    <row r="180" spans="1:11" ht="12.75" x14ac:dyDescent="0.2">
      <c r="A180" s="10">
        <v>44712.864821446754</v>
      </c>
      <c r="B180" t="s">
        <v>71</v>
      </c>
      <c r="C180" s="13" t="s">
        <v>322</v>
      </c>
      <c r="D180" s="12">
        <v>15000</v>
      </c>
      <c r="E180" s="12">
        <v>3000</v>
      </c>
      <c r="F180" s="12">
        <f t="shared" si="2"/>
        <v>18000</v>
      </c>
      <c r="G180" s="13" t="s">
        <v>323</v>
      </c>
      <c r="H180" s="13" t="s">
        <v>257</v>
      </c>
      <c r="I180" s="13">
        <v>12</v>
      </c>
      <c r="J180" s="14" t="s">
        <v>179</v>
      </c>
      <c r="K180" s="13" t="s">
        <v>181</v>
      </c>
    </row>
    <row r="181" spans="1:11" ht="12.75" x14ac:dyDescent="0.2">
      <c r="A181" s="5">
        <v>44712.874659560184</v>
      </c>
      <c r="B181" t="s">
        <v>35</v>
      </c>
      <c r="C181" s="8" t="s">
        <v>324</v>
      </c>
      <c r="D181" s="15">
        <v>1400</v>
      </c>
      <c r="E181" s="15">
        <v>150</v>
      </c>
      <c r="F181" s="15">
        <f t="shared" si="2"/>
        <v>1550</v>
      </c>
      <c r="G181" s="8" t="s">
        <v>25</v>
      </c>
      <c r="H181" s="8" t="s">
        <v>11</v>
      </c>
      <c r="I181" s="8">
        <v>1</v>
      </c>
      <c r="J181" s="9" t="s">
        <v>179</v>
      </c>
      <c r="K181" s="8" t="s">
        <v>181</v>
      </c>
    </row>
    <row r="182" spans="1:11" ht="12.75" x14ac:dyDescent="0.2">
      <c r="A182" s="10">
        <v>44712.875280335647</v>
      </c>
      <c r="B182" t="s">
        <v>170</v>
      </c>
      <c r="C182" s="13" t="s">
        <v>325</v>
      </c>
      <c r="D182" s="12">
        <v>9400</v>
      </c>
      <c r="E182" s="12">
        <v>1758</v>
      </c>
      <c r="F182" s="12">
        <f t="shared" si="2"/>
        <v>11158</v>
      </c>
      <c r="G182" s="13" t="s">
        <v>75</v>
      </c>
      <c r="H182" s="13" t="s">
        <v>11</v>
      </c>
      <c r="I182" s="13">
        <v>7</v>
      </c>
      <c r="J182" s="14" t="s">
        <v>179</v>
      </c>
      <c r="K182" s="13" t="s">
        <v>181</v>
      </c>
    </row>
    <row r="183" spans="1:11" ht="12.75" x14ac:dyDescent="0.2">
      <c r="A183" s="5">
        <v>44712.876329791667</v>
      </c>
      <c r="B183" t="s">
        <v>160</v>
      </c>
      <c r="C183" s="8" t="s">
        <v>326</v>
      </c>
      <c r="D183" s="15">
        <v>15000</v>
      </c>
      <c r="E183" s="15">
        <v>1500</v>
      </c>
      <c r="F183" s="15">
        <f t="shared" si="2"/>
        <v>16500</v>
      </c>
      <c r="G183" s="8" t="s">
        <v>59</v>
      </c>
      <c r="H183" s="8" t="s">
        <v>59</v>
      </c>
      <c r="I183" s="8">
        <v>17</v>
      </c>
      <c r="J183" s="9" t="s">
        <v>190</v>
      </c>
      <c r="K183" s="8" t="s">
        <v>193</v>
      </c>
    </row>
    <row r="184" spans="1:11" ht="12.75" x14ac:dyDescent="0.2">
      <c r="A184" s="10">
        <v>44712.876949791666</v>
      </c>
      <c r="B184" t="s">
        <v>35</v>
      </c>
      <c r="C184" s="13" t="s">
        <v>327</v>
      </c>
      <c r="D184" s="12">
        <v>9000</v>
      </c>
      <c r="E184" s="12">
        <v>1200</v>
      </c>
      <c r="F184" s="12">
        <f t="shared" si="2"/>
        <v>10200</v>
      </c>
      <c r="G184" s="13" t="s">
        <v>328</v>
      </c>
      <c r="H184" s="13" t="s">
        <v>11</v>
      </c>
      <c r="I184" s="13">
        <v>9</v>
      </c>
      <c r="J184" s="14" t="s">
        <v>179</v>
      </c>
      <c r="K184" s="13" t="s">
        <v>193</v>
      </c>
    </row>
    <row r="185" spans="1:11" ht="12.75" x14ac:dyDescent="0.2">
      <c r="A185" s="5">
        <v>44712.877669537032</v>
      </c>
      <c r="B185" s="8" t="s">
        <v>26</v>
      </c>
      <c r="C185" s="8" t="s">
        <v>329</v>
      </c>
      <c r="D185" s="15">
        <v>7000</v>
      </c>
      <c r="E185" s="15">
        <v>2000</v>
      </c>
      <c r="F185" s="15">
        <f t="shared" si="2"/>
        <v>9000</v>
      </c>
      <c r="G185" s="8" t="s">
        <v>25</v>
      </c>
      <c r="H185" s="8" t="s">
        <v>11</v>
      </c>
      <c r="I185" s="8">
        <v>7</v>
      </c>
      <c r="J185" s="9" t="s">
        <v>179</v>
      </c>
      <c r="K185" s="8" t="s">
        <v>181</v>
      </c>
    </row>
    <row r="186" spans="1:11" ht="12.75" x14ac:dyDescent="0.2">
      <c r="A186" s="10">
        <v>44712.879445462968</v>
      </c>
      <c r="B186" t="s">
        <v>23</v>
      </c>
      <c r="C186" s="13" t="s">
        <v>330</v>
      </c>
      <c r="D186" s="12">
        <v>10134</v>
      </c>
      <c r="E186" s="12">
        <v>0</v>
      </c>
      <c r="F186" s="12">
        <f t="shared" si="2"/>
        <v>10134</v>
      </c>
      <c r="G186" s="13" t="s">
        <v>331</v>
      </c>
      <c r="H186" s="13" t="s">
        <v>257</v>
      </c>
      <c r="I186" s="13">
        <v>3</v>
      </c>
      <c r="J186" s="14" t="s">
        <v>190</v>
      </c>
      <c r="K186" s="13" t="s">
        <v>181</v>
      </c>
    </row>
    <row r="187" spans="1:11" ht="12.75" x14ac:dyDescent="0.2">
      <c r="A187" s="5">
        <v>44712.882400578703</v>
      </c>
      <c r="B187" t="s">
        <v>71</v>
      </c>
      <c r="C187" s="8" t="s">
        <v>332</v>
      </c>
      <c r="D187" s="15">
        <v>6600</v>
      </c>
      <c r="E187" s="15">
        <v>0</v>
      </c>
      <c r="F187" s="15">
        <f t="shared" si="2"/>
        <v>6600</v>
      </c>
      <c r="G187" s="8" t="s">
        <v>106</v>
      </c>
      <c r="H187" s="8" t="s">
        <v>11</v>
      </c>
      <c r="I187" s="8">
        <v>5</v>
      </c>
      <c r="J187" s="9" t="s">
        <v>333</v>
      </c>
      <c r="K187" s="8" t="s">
        <v>193</v>
      </c>
    </row>
    <row r="188" spans="1:11" ht="12.75" x14ac:dyDescent="0.2">
      <c r="A188" s="10">
        <v>44712.883801793985</v>
      </c>
      <c r="B188" t="s">
        <v>71</v>
      </c>
      <c r="C188" s="13" t="s">
        <v>334</v>
      </c>
      <c r="D188" s="12">
        <v>2200</v>
      </c>
      <c r="E188" s="12">
        <v>1000</v>
      </c>
      <c r="F188" s="12">
        <f t="shared" si="2"/>
        <v>3200</v>
      </c>
      <c r="G188" s="13" t="s">
        <v>257</v>
      </c>
      <c r="H188" s="13" t="s">
        <v>257</v>
      </c>
      <c r="I188" s="13">
        <v>3</v>
      </c>
      <c r="J188" s="14" t="s">
        <v>179</v>
      </c>
      <c r="K188" s="13" t="s">
        <v>181</v>
      </c>
    </row>
    <row r="189" spans="1:11" ht="12.75" x14ac:dyDescent="0.2">
      <c r="A189" s="5">
        <v>44712.884921249999</v>
      </c>
      <c r="B189" s="8" t="s">
        <v>26</v>
      </c>
      <c r="C189" s="8" t="s">
        <v>335</v>
      </c>
      <c r="D189" s="15">
        <v>4120</v>
      </c>
      <c r="E189" s="15">
        <v>504</v>
      </c>
      <c r="F189" s="15">
        <f t="shared" si="2"/>
        <v>4624</v>
      </c>
      <c r="G189" s="8" t="s">
        <v>11</v>
      </c>
      <c r="H189" s="8" t="s">
        <v>11</v>
      </c>
      <c r="I189" s="8">
        <v>5</v>
      </c>
      <c r="J189" s="9" t="s">
        <v>179</v>
      </c>
      <c r="K189" s="8" t="s">
        <v>181</v>
      </c>
    </row>
    <row r="190" spans="1:11" ht="12.75" x14ac:dyDescent="0.2">
      <c r="A190" s="10">
        <v>44712.893909328704</v>
      </c>
      <c r="B190" t="s">
        <v>424</v>
      </c>
      <c r="C190" s="13" t="s">
        <v>336</v>
      </c>
      <c r="D190" s="12">
        <v>2100</v>
      </c>
      <c r="E190" s="12">
        <v>3000</v>
      </c>
      <c r="F190" s="12">
        <f t="shared" si="2"/>
        <v>5100</v>
      </c>
      <c r="G190" s="13" t="s">
        <v>25</v>
      </c>
      <c r="H190" s="13" t="s">
        <v>11</v>
      </c>
      <c r="I190" s="13">
        <v>4</v>
      </c>
      <c r="J190" s="14" t="s">
        <v>179</v>
      </c>
      <c r="K190" s="13" t="s">
        <v>193</v>
      </c>
    </row>
    <row r="191" spans="1:11" ht="12.75" x14ac:dyDescent="0.2">
      <c r="A191" s="5">
        <v>44712.894158391202</v>
      </c>
      <c r="B191" t="s">
        <v>12</v>
      </c>
      <c r="C191" s="8" t="s">
        <v>337</v>
      </c>
      <c r="D191" s="15">
        <v>2824.71</v>
      </c>
      <c r="E191" s="15">
        <v>0</v>
      </c>
      <c r="F191" s="15">
        <f t="shared" si="2"/>
        <v>2824.71</v>
      </c>
      <c r="G191" s="8" t="s">
        <v>338</v>
      </c>
      <c r="H191" s="8" t="s">
        <v>435</v>
      </c>
      <c r="I191" s="8">
        <v>10</v>
      </c>
      <c r="J191" s="9" t="s">
        <v>236</v>
      </c>
      <c r="K191" s="8" t="s">
        <v>193</v>
      </c>
    </row>
    <row r="192" spans="1:11" ht="12.75" x14ac:dyDescent="0.2">
      <c r="A192" s="10">
        <v>44712.918186817129</v>
      </c>
      <c r="B192" t="s">
        <v>48</v>
      </c>
      <c r="C192" s="13" t="s">
        <v>339</v>
      </c>
      <c r="D192" s="12">
        <v>2000</v>
      </c>
      <c r="E192" s="12">
        <v>600</v>
      </c>
      <c r="F192" s="12">
        <f t="shared" si="2"/>
        <v>2600</v>
      </c>
      <c r="G192" s="13" t="s">
        <v>340</v>
      </c>
      <c r="H192" s="13" t="s">
        <v>11</v>
      </c>
      <c r="I192" s="13">
        <v>40</v>
      </c>
      <c r="J192" s="14" t="s">
        <v>341</v>
      </c>
      <c r="K192" s="13" t="s">
        <v>181</v>
      </c>
    </row>
    <row r="193" spans="1:11" ht="12.75" x14ac:dyDescent="0.2">
      <c r="A193" s="5">
        <v>44712.91827469907</v>
      </c>
      <c r="B193" t="s">
        <v>398</v>
      </c>
      <c r="C193" s="8" t="s">
        <v>95</v>
      </c>
      <c r="D193" s="15">
        <v>2027</v>
      </c>
      <c r="E193" s="15">
        <v>0</v>
      </c>
      <c r="F193" s="15">
        <f t="shared" si="2"/>
        <v>2027</v>
      </c>
      <c r="G193" s="8" t="s">
        <v>11</v>
      </c>
      <c r="H193" s="8" t="s">
        <v>11</v>
      </c>
      <c r="I193" s="8">
        <v>4</v>
      </c>
      <c r="J193" s="9" t="s">
        <v>179</v>
      </c>
      <c r="K193" s="8" t="s">
        <v>193</v>
      </c>
    </row>
    <row r="194" spans="1:11" ht="12.75" x14ac:dyDescent="0.2">
      <c r="A194" s="10">
        <v>44712.921660405089</v>
      </c>
      <c r="B194" t="s">
        <v>145</v>
      </c>
      <c r="C194" s="13" t="s">
        <v>140</v>
      </c>
      <c r="D194" s="12">
        <v>6000</v>
      </c>
      <c r="E194" s="12">
        <v>3000</v>
      </c>
      <c r="F194" s="12">
        <f t="shared" ref="F194:F255" si="3">SUM(D194:E194)</f>
        <v>9000</v>
      </c>
      <c r="G194" s="13" t="s">
        <v>11</v>
      </c>
      <c r="H194" s="13" t="s">
        <v>11</v>
      </c>
      <c r="I194" s="13">
        <v>4</v>
      </c>
      <c r="J194" s="14" t="s">
        <v>190</v>
      </c>
      <c r="K194" s="13" t="s">
        <v>193</v>
      </c>
    </row>
    <row r="195" spans="1:11" ht="12.75" x14ac:dyDescent="0.2">
      <c r="A195" s="10">
        <v>44712.972384479166</v>
      </c>
      <c r="B195" t="s">
        <v>398</v>
      </c>
      <c r="C195" s="13" t="s">
        <v>343</v>
      </c>
      <c r="D195" s="12">
        <v>2231.6999999999998</v>
      </c>
      <c r="E195" s="12">
        <v>0</v>
      </c>
      <c r="F195" s="12">
        <f t="shared" si="3"/>
        <v>2231.6999999999998</v>
      </c>
      <c r="G195" s="13" t="s">
        <v>106</v>
      </c>
      <c r="H195" s="13" t="s">
        <v>11</v>
      </c>
      <c r="I195" s="13">
        <v>10</v>
      </c>
      <c r="J195" s="14" t="s">
        <v>179</v>
      </c>
      <c r="K195" s="13" t="s">
        <v>201</v>
      </c>
    </row>
    <row r="196" spans="1:11" ht="12.75" x14ac:dyDescent="0.2">
      <c r="A196" s="5">
        <v>44712.991043240741</v>
      </c>
      <c r="B196" t="s">
        <v>398</v>
      </c>
      <c r="C196" s="8" t="s">
        <v>344</v>
      </c>
      <c r="D196" s="15">
        <v>1800</v>
      </c>
      <c r="E196" s="15">
        <v>0</v>
      </c>
      <c r="F196" s="15">
        <f t="shared" si="3"/>
        <v>1800</v>
      </c>
      <c r="G196" s="8" t="s">
        <v>345</v>
      </c>
      <c r="H196" s="8" t="s">
        <v>345</v>
      </c>
      <c r="I196" s="8">
        <v>7</v>
      </c>
      <c r="J196" s="9" t="s">
        <v>183</v>
      </c>
      <c r="K196" s="8" t="s">
        <v>193</v>
      </c>
    </row>
    <row r="197" spans="1:11" ht="12.75" x14ac:dyDescent="0.2">
      <c r="A197" s="10">
        <v>44712.999469999995</v>
      </c>
      <c r="B197" t="s">
        <v>398</v>
      </c>
      <c r="C197" s="13" t="s">
        <v>29</v>
      </c>
      <c r="D197" s="12">
        <v>1860</v>
      </c>
      <c r="E197" s="12">
        <v>0</v>
      </c>
      <c r="F197" s="12">
        <f t="shared" si="3"/>
        <v>1860</v>
      </c>
      <c r="G197" s="13" t="s">
        <v>269</v>
      </c>
      <c r="H197" s="13" t="s">
        <v>11</v>
      </c>
      <c r="I197" s="13">
        <v>2</v>
      </c>
      <c r="J197" s="14" t="s">
        <v>190</v>
      </c>
      <c r="K197" s="13" t="s">
        <v>193</v>
      </c>
    </row>
    <row r="198" spans="1:11" ht="12.75" x14ac:dyDescent="0.2">
      <c r="A198" s="5">
        <v>44713.014953773149</v>
      </c>
      <c r="B198" t="s">
        <v>398</v>
      </c>
      <c r="C198" s="8" t="s">
        <v>346</v>
      </c>
      <c r="D198" s="15">
        <v>2100</v>
      </c>
      <c r="E198" s="15">
        <v>0</v>
      </c>
      <c r="F198" s="15">
        <f t="shared" si="3"/>
        <v>2100</v>
      </c>
      <c r="G198" s="8" t="s">
        <v>30</v>
      </c>
      <c r="H198" s="8" t="s">
        <v>59</v>
      </c>
      <c r="I198" s="8">
        <v>5</v>
      </c>
      <c r="J198" s="9" t="s">
        <v>179</v>
      </c>
      <c r="K198" s="8" t="s">
        <v>193</v>
      </c>
    </row>
    <row r="199" spans="1:11" ht="12.75" x14ac:dyDescent="0.2">
      <c r="A199" s="10">
        <v>44713.020268657405</v>
      </c>
      <c r="B199" t="s">
        <v>424</v>
      </c>
      <c r="C199" s="13" t="s">
        <v>347</v>
      </c>
      <c r="D199" s="12">
        <v>2300</v>
      </c>
      <c r="E199" s="12">
        <v>0</v>
      </c>
      <c r="F199" s="12">
        <f t="shared" si="3"/>
        <v>2300</v>
      </c>
      <c r="G199" s="13" t="s">
        <v>280</v>
      </c>
      <c r="H199" s="13" t="s">
        <v>433</v>
      </c>
      <c r="I199" s="13">
        <v>7</v>
      </c>
      <c r="J199" s="14" t="s">
        <v>190</v>
      </c>
      <c r="K199" s="13" t="s">
        <v>193</v>
      </c>
    </row>
    <row r="200" spans="1:11" ht="12.75" x14ac:dyDescent="0.2">
      <c r="A200" s="5">
        <v>44713.058867245374</v>
      </c>
      <c r="B200" t="s">
        <v>99</v>
      </c>
      <c r="C200" s="8" t="s">
        <v>348</v>
      </c>
      <c r="D200" s="15">
        <v>7000</v>
      </c>
      <c r="E200" s="15">
        <v>700</v>
      </c>
      <c r="F200" s="15">
        <f t="shared" si="3"/>
        <v>7700</v>
      </c>
      <c r="G200" s="8" t="s">
        <v>349</v>
      </c>
      <c r="H200" s="8" t="s">
        <v>257</v>
      </c>
      <c r="I200" s="8">
        <v>7</v>
      </c>
      <c r="J200" s="9" t="s">
        <v>190</v>
      </c>
      <c r="K200" s="8" t="s">
        <v>181</v>
      </c>
    </row>
    <row r="201" spans="1:11" ht="12.75" x14ac:dyDescent="0.2">
      <c r="A201" s="5">
        <v>44713.232268240739</v>
      </c>
      <c r="B201" t="s">
        <v>35</v>
      </c>
      <c r="C201" s="8" t="s">
        <v>352</v>
      </c>
      <c r="D201" s="15">
        <v>7500</v>
      </c>
      <c r="E201" s="15">
        <v>9720</v>
      </c>
      <c r="F201" s="15">
        <f t="shared" si="3"/>
        <v>17220</v>
      </c>
      <c r="G201" s="8" t="s">
        <v>70</v>
      </c>
      <c r="H201" s="8" t="s">
        <v>85</v>
      </c>
      <c r="I201" s="8">
        <v>1</v>
      </c>
      <c r="J201" s="9" t="s">
        <v>179</v>
      </c>
      <c r="K201" s="8" t="s">
        <v>181</v>
      </c>
    </row>
    <row r="202" spans="1:11" ht="12.75" x14ac:dyDescent="0.2">
      <c r="A202" s="10">
        <v>44713.242718391208</v>
      </c>
      <c r="B202" s="13" t="s">
        <v>26</v>
      </c>
      <c r="C202" s="13" t="s">
        <v>353</v>
      </c>
      <c r="D202" s="12">
        <v>5652</v>
      </c>
      <c r="E202" s="12">
        <v>4286</v>
      </c>
      <c r="F202" s="12">
        <f t="shared" si="3"/>
        <v>9938</v>
      </c>
      <c r="G202" s="13" t="s">
        <v>59</v>
      </c>
      <c r="H202" s="13" t="s">
        <v>59</v>
      </c>
      <c r="I202" s="13">
        <v>5</v>
      </c>
      <c r="J202" s="14" t="s">
        <v>190</v>
      </c>
      <c r="K202" s="13" t="s">
        <v>181</v>
      </c>
    </row>
    <row r="203" spans="1:11" ht="12.75" x14ac:dyDescent="0.2">
      <c r="A203" s="5">
        <v>44713.27734886574</v>
      </c>
      <c r="B203" t="s">
        <v>48</v>
      </c>
      <c r="C203" s="8" t="s">
        <v>354</v>
      </c>
      <c r="D203" s="15">
        <v>2900</v>
      </c>
      <c r="E203" s="15">
        <v>20</v>
      </c>
      <c r="F203" s="15">
        <f t="shared" si="3"/>
        <v>2920</v>
      </c>
      <c r="G203" s="8" t="s">
        <v>355</v>
      </c>
      <c r="H203" s="8" t="s">
        <v>437</v>
      </c>
      <c r="I203" s="8">
        <v>7</v>
      </c>
      <c r="J203" s="9" t="s">
        <v>179</v>
      </c>
      <c r="K203" s="8" t="s">
        <v>181</v>
      </c>
    </row>
    <row r="204" spans="1:11" ht="12.75" x14ac:dyDescent="0.2">
      <c r="A204" s="10">
        <v>44713.28842809028</v>
      </c>
      <c r="B204" s="13" t="s">
        <v>26</v>
      </c>
      <c r="C204" s="13" t="s">
        <v>356</v>
      </c>
      <c r="D204" s="12">
        <v>3600</v>
      </c>
      <c r="E204" s="12">
        <v>4000</v>
      </c>
      <c r="F204" s="12">
        <f t="shared" si="3"/>
        <v>7600</v>
      </c>
      <c r="G204" s="13" t="s">
        <v>357</v>
      </c>
      <c r="H204" s="13" t="s">
        <v>257</v>
      </c>
      <c r="I204" s="13">
        <v>3</v>
      </c>
      <c r="J204" s="14" t="s">
        <v>179</v>
      </c>
      <c r="K204" s="13" t="s">
        <v>193</v>
      </c>
    </row>
    <row r="205" spans="1:11" ht="12.75" x14ac:dyDescent="0.2">
      <c r="A205" s="5">
        <v>44713.29689795139</v>
      </c>
      <c r="B205" s="8" t="s">
        <v>26</v>
      </c>
      <c r="C205" s="8" t="s">
        <v>358</v>
      </c>
      <c r="D205" s="15">
        <v>1700</v>
      </c>
      <c r="E205" s="15">
        <v>500</v>
      </c>
      <c r="F205" s="15">
        <f t="shared" si="3"/>
        <v>2200</v>
      </c>
      <c r="G205" s="8" t="s">
        <v>151</v>
      </c>
      <c r="H205" s="8" t="s">
        <v>11</v>
      </c>
      <c r="I205" s="8">
        <v>3</v>
      </c>
      <c r="J205" s="9" t="s">
        <v>179</v>
      </c>
      <c r="K205" s="8" t="s">
        <v>181</v>
      </c>
    </row>
    <row r="206" spans="1:11" ht="12.75" x14ac:dyDescent="0.2">
      <c r="A206" s="10">
        <v>44713.298255879628</v>
      </c>
      <c r="B206" s="13" t="s">
        <v>26</v>
      </c>
      <c r="C206" s="13" t="s">
        <v>359</v>
      </c>
      <c r="D206" s="12">
        <v>5270</v>
      </c>
      <c r="E206" s="12">
        <v>3980</v>
      </c>
      <c r="F206" s="12">
        <f t="shared" si="3"/>
        <v>9250</v>
      </c>
      <c r="G206" s="13" t="s">
        <v>11</v>
      </c>
      <c r="H206" s="13" t="s">
        <v>11</v>
      </c>
      <c r="I206" s="13">
        <v>7</v>
      </c>
      <c r="J206" s="14" t="s">
        <v>179</v>
      </c>
      <c r="K206" s="13" t="s">
        <v>181</v>
      </c>
    </row>
    <row r="207" spans="1:11" ht="12.75" x14ac:dyDescent="0.2">
      <c r="A207" s="5">
        <v>44713.299241863424</v>
      </c>
      <c r="B207" t="s">
        <v>42</v>
      </c>
      <c r="C207" s="8" t="s">
        <v>360</v>
      </c>
      <c r="D207" s="15">
        <v>700</v>
      </c>
      <c r="E207" s="15">
        <v>0</v>
      </c>
      <c r="F207" s="15">
        <f t="shared" si="3"/>
        <v>700</v>
      </c>
      <c r="G207" s="8" t="s">
        <v>361</v>
      </c>
      <c r="H207" s="8" t="s">
        <v>11</v>
      </c>
      <c r="I207" s="8">
        <v>3</v>
      </c>
      <c r="J207" s="9" t="s">
        <v>179</v>
      </c>
      <c r="K207" s="8" t="s">
        <v>181</v>
      </c>
    </row>
    <row r="208" spans="1:11" ht="12.75" x14ac:dyDescent="0.2">
      <c r="A208" s="10">
        <v>44713.318805381947</v>
      </c>
      <c r="B208" t="s">
        <v>131</v>
      </c>
      <c r="C208" s="13" t="s">
        <v>362</v>
      </c>
      <c r="D208" s="12">
        <v>13000</v>
      </c>
      <c r="E208" s="12">
        <v>10000</v>
      </c>
      <c r="F208" s="12">
        <f t="shared" si="3"/>
        <v>23000</v>
      </c>
      <c r="G208" s="13" t="s">
        <v>363</v>
      </c>
      <c r="H208" s="13" t="s">
        <v>435</v>
      </c>
      <c r="I208" s="13">
        <v>3</v>
      </c>
      <c r="J208" s="14" t="s">
        <v>179</v>
      </c>
      <c r="K208" s="13" t="s">
        <v>181</v>
      </c>
    </row>
    <row r="209" spans="1:11" ht="12.75" x14ac:dyDescent="0.2">
      <c r="A209" s="5">
        <v>44713.339979351847</v>
      </c>
      <c r="B209" t="s">
        <v>71</v>
      </c>
      <c r="C209" s="6" t="s">
        <v>364</v>
      </c>
      <c r="D209" s="7">
        <v>1779</v>
      </c>
      <c r="E209" s="7">
        <v>50</v>
      </c>
      <c r="F209" s="15">
        <f t="shared" si="3"/>
        <v>1829</v>
      </c>
      <c r="G209" s="6" t="s">
        <v>94</v>
      </c>
      <c r="H209" s="8" t="s">
        <v>11</v>
      </c>
      <c r="I209" s="8">
        <v>0</v>
      </c>
      <c r="J209" s="9" t="s">
        <v>179</v>
      </c>
      <c r="K209" s="6" t="s">
        <v>181</v>
      </c>
    </row>
    <row r="210" spans="1:11" ht="12.75" x14ac:dyDescent="0.2">
      <c r="A210" s="10">
        <v>44713.352069293978</v>
      </c>
      <c r="B210" t="s">
        <v>42</v>
      </c>
      <c r="C210" s="13" t="s">
        <v>365</v>
      </c>
      <c r="D210" s="12">
        <v>5500</v>
      </c>
      <c r="E210" s="12">
        <v>0</v>
      </c>
      <c r="F210" s="12">
        <f t="shared" si="3"/>
        <v>5500</v>
      </c>
      <c r="G210" s="13" t="s">
        <v>242</v>
      </c>
      <c r="H210" s="13" t="s">
        <v>11</v>
      </c>
      <c r="I210" s="13">
        <v>4</v>
      </c>
      <c r="J210" s="14" t="s">
        <v>179</v>
      </c>
      <c r="K210" s="13" t="s">
        <v>181</v>
      </c>
    </row>
    <row r="211" spans="1:11" ht="12.75" x14ac:dyDescent="0.2">
      <c r="A211" s="5">
        <v>44713.400560208334</v>
      </c>
      <c r="B211" t="s">
        <v>71</v>
      </c>
      <c r="C211" s="8" t="s">
        <v>234</v>
      </c>
      <c r="D211" s="15">
        <v>4004</v>
      </c>
      <c r="E211" s="15">
        <v>260</v>
      </c>
      <c r="F211" s="15">
        <f t="shared" si="3"/>
        <v>4264</v>
      </c>
      <c r="G211" s="8" t="s">
        <v>11</v>
      </c>
      <c r="H211" s="8" t="s">
        <v>11</v>
      </c>
      <c r="I211" s="8">
        <v>5</v>
      </c>
      <c r="J211" s="9" t="s">
        <v>179</v>
      </c>
      <c r="K211" s="8" t="s">
        <v>181</v>
      </c>
    </row>
    <row r="212" spans="1:11" ht="12.75" x14ac:dyDescent="0.2">
      <c r="A212" s="10">
        <v>44713.40451010417</v>
      </c>
      <c r="B212" s="13" t="s">
        <v>26</v>
      </c>
      <c r="C212" s="13" t="s">
        <v>366</v>
      </c>
      <c r="D212" s="12">
        <v>25475</v>
      </c>
      <c r="E212" s="12">
        <v>0</v>
      </c>
      <c r="F212" s="12">
        <f t="shared" si="3"/>
        <v>25475</v>
      </c>
      <c r="G212" s="13" t="s">
        <v>11</v>
      </c>
      <c r="H212" s="13" t="s">
        <v>11</v>
      </c>
      <c r="I212" s="13">
        <v>20</v>
      </c>
      <c r="J212" s="14" t="s">
        <v>236</v>
      </c>
      <c r="K212" s="13" t="s">
        <v>193</v>
      </c>
    </row>
    <row r="213" spans="1:11" ht="12.75" x14ac:dyDescent="0.2">
      <c r="A213" s="5">
        <v>44713.414570532404</v>
      </c>
      <c r="B213" t="s">
        <v>42</v>
      </c>
      <c r="C213" s="8" t="s">
        <v>367</v>
      </c>
      <c r="D213" s="15">
        <v>3500</v>
      </c>
      <c r="E213" s="15">
        <v>0</v>
      </c>
      <c r="F213" s="15">
        <f t="shared" si="3"/>
        <v>3500</v>
      </c>
      <c r="G213" s="8" t="s">
        <v>11</v>
      </c>
      <c r="H213" s="8" t="s">
        <v>11</v>
      </c>
      <c r="I213" s="8">
        <v>2</v>
      </c>
      <c r="J213" s="9" t="s">
        <v>179</v>
      </c>
      <c r="K213" s="8" t="s">
        <v>181</v>
      </c>
    </row>
    <row r="214" spans="1:11" ht="12.75" x14ac:dyDescent="0.2">
      <c r="A214" s="10">
        <v>44713.466995092589</v>
      </c>
      <c r="B214" t="s">
        <v>42</v>
      </c>
      <c r="C214" s="11" t="s">
        <v>368</v>
      </c>
      <c r="D214" s="12">
        <v>3000</v>
      </c>
      <c r="E214" s="12">
        <v>400</v>
      </c>
      <c r="F214" s="12">
        <f t="shared" si="3"/>
        <v>3400</v>
      </c>
      <c r="G214" s="11" t="s">
        <v>369</v>
      </c>
      <c r="H214" s="13" t="s">
        <v>11</v>
      </c>
      <c r="I214" s="13">
        <v>3</v>
      </c>
      <c r="J214" s="14" t="s">
        <v>179</v>
      </c>
      <c r="K214" s="11" t="s">
        <v>201</v>
      </c>
    </row>
    <row r="215" spans="1:11" ht="12.75" x14ac:dyDescent="0.2">
      <c r="A215" s="5">
        <v>44713.636033981486</v>
      </c>
      <c r="B215" t="s">
        <v>71</v>
      </c>
      <c r="C215" s="8" t="s">
        <v>370</v>
      </c>
      <c r="D215" s="15">
        <v>5500</v>
      </c>
      <c r="E215" s="15">
        <v>0</v>
      </c>
      <c r="F215" s="15">
        <f t="shared" si="3"/>
        <v>5500</v>
      </c>
      <c r="G215" s="8" t="s">
        <v>371</v>
      </c>
      <c r="H215" s="8" t="s">
        <v>11</v>
      </c>
      <c r="I215" s="8">
        <v>5</v>
      </c>
      <c r="J215" s="9" t="s">
        <v>190</v>
      </c>
      <c r="K215" s="8" t="s">
        <v>181</v>
      </c>
    </row>
    <row r="216" spans="1:11" ht="12.75" x14ac:dyDescent="0.2">
      <c r="A216" s="10">
        <v>44713.636621168982</v>
      </c>
      <c r="B216" t="s">
        <v>35</v>
      </c>
      <c r="C216" s="13" t="s">
        <v>150</v>
      </c>
      <c r="D216" s="12">
        <v>1452.9</v>
      </c>
      <c r="E216" s="12">
        <v>300</v>
      </c>
      <c r="F216" s="12">
        <f t="shared" si="3"/>
        <v>1752.9</v>
      </c>
      <c r="G216" s="13" t="s">
        <v>269</v>
      </c>
      <c r="H216" s="13" t="s">
        <v>11</v>
      </c>
      <c r="I216" s="13">
        <v>8</v>
      </c>
      <c r="J216" s="14" t="s">
        <v>179</v>
      </c>
      <c r="K216" s="13" t="s">
        <v>181</v>
      </c>
    </row>
    <row r="217" spans="1:11" ht="12.75" x14ac:dyDescent="0.2">
      <c r="A217" s="5">
        <v>44713.720193020832</v>
      </c>
      <c r="B217" t="s">
        <v>425</v>
      </c>
      <c r="C217" s="8" t="s">
        <v>372</v>
      </c>
      <c r="D217" s="15">
        <v>600</v>
      </c>
      <c r="E217" s="15">
        <v>300</v>
      </c>
      <c r="F217" s="15">
        <f t="shared" si="3"/>
        <v>900</v>
      </c>
      <c r="G217" s="8" t="s">
        <v>153</v>
      </c>
      <c r="H217" s="8" t="s">
        <v>11</v>
      </c>
      <c r="I217" s="8">
        <v>2</v>
      </c>
      <c r="J217" s="9" t="s">
        <v>179</v>
      </c>
      <c r="K217" s="8" t="s">
        <v>201</v>
      </c>
    </row>
    <row r="218" spans="1:11" ht="12.75" x14ac:dyDescent="0.2">
      <c r="A218" s="10">
        <v>44713.800160104161</v>
      </c>
      <c r="B218" t="s">
        <v>259</v>
      </c>
      <c r="C218" s="13" t="s">
        <v>76</v>
      </c>
      <c r="D218" s="12">
        <v>1700</v>
      </c>
      <c r="E218" s="12">
        <v>0</v>
      </c>
      <c r="F218" s="12">
        <f t="shared" si="3"/>
        <v>1700</v>
      </c>
      <c r="G218" s="13" t="s">
        <v>374</v>
      </c>
      <c r="H218" s="13" t="s">
        <v>436</v>
      </c>
      <c r="I218" s="13">
        <v>6</v>
      </c>
      <c r="J218" s="14" t="s">
        <v>179</v>
      </c>
      <c r="K218" s="13" t="s">
        <v>181</v>
      </c>
    </row>
    <row r="219" spans="1:11" ht="12.75" x14ac:dyDescent="0.2">
      <c r="A219" s="5">
        <v>44713.874436631944</v>
      </c>
      <c r="B219" s="8" t="s">
        <v>26</v>
      </c>
      <c r="C219" s="6" t="s">
        <v>375</v>
      </c>
      <c r="D219" s="7">
        <v>5182</v>
      </c>
      <c r="E219" s="7">
        <v>0</v>
      </c>
      <c r="F219" s="15">
        <f t="shared" si="3"/>
        <v>5182</v>
      </c>
      <c r="G219" s="6" t="s">
        <v>11</v>
      </c>
      <c r="H219" s="8" t="s">
        <v>11</v>
      </c>
      <c r="I219" s="8">
        <v>3</v>
      </c>
      <c r="J219" s="9" t="s">
        <v>179</v>
      </c>
      <c r="K219" s="6" t="s">
        <v>181</v>
      </c>
    </row>
    <row r="220" spans="1:11" ht="12.75" x14ac:dyDescent="0.2">
      <c r="A220" s="10">
        <v>44714.234787118054</v>
      </c>
      <c r="B220" t="s">
        <v>259</v>
      </c>
      <c r="C220" s="13" t="s">
        <v>376</v>
      </c>
      <c r="D220" s="12">
        <v>2000</v>
      </c>
      <c r="E220" s="12">
        <v>0</v>
      </c>
      <c r="F220" s="12">
        <f t="shared" si="3"/>
        <v>2000</v>
      </c>
      <c r="G220" s="13" t="s">
        <v>11</v>
      </c>
      <c r="H220" s="13" t="s">
        <v>11</v>
      </c>
      <c r="I220" s="13">
        <v>4</v>
      </c>
      <c r="J220" s="14" t="s">
        <v>179</v>
      </c>
      <c r="K220" s="13" t="s">
        <v>181</v>
      </c>
    </row>
    <row r="221" spans="1:11" ht="12.75" x14ac:dyDescent="0.2">
      <c r="A221" s="5">
        <v>44714.418102199073</v>
      </c>
      <c r="B221" t="s">
        <v>425</v>
      </c>
      <c r="C221" s="8" t="s">
        <v>377</v>
      </c>
      <c r="D221" s="8">
        <v>1500</v>
      </c>
      <c r="E221" s="8">
        <v>0</v>
      </c>
      <c r="F221" s="8">
        <f t="shared" si="3"/>
        <v>1500</v>
      </c>
      <c r="G221" s="8" t="s">
        <v>307</v>
      </c>
      <c r="H221" s="8" t="s">
        <v>436</v>
      </c>
      <c r="I221" s="8">
        <v>6</v>
      </c>
      <c r="J221" s="9" t="s">
        <v>179</v>
      </c>
      <c r="K221" s="8" t="s">
        <v>181</v>
      </c>
    </row>
    <row r="222" spans="1:11" ht="12.75" x14ac:dyDescent="0.2">
      <c r="A222" s="10">
        <v>44714.418178229171</v>
      </c>
      <c r="B222" t="s">
        <v>35</v>
      </c>
      <c r="C222" s="13" t="s">
        <v>378</v>
      </c>
      <c r="D222" s="13">
        <v>17500</v>
      </c>
      <c r="E222" s="13">
        <v>9122</v>
      </c>
      <c r="F222" s="13">
        <f t="shared" si="3"/>
        <v>26622</v>
      </c>
      <c r="G222" s="13" t="s">
        <v>379</v>
      </c>
      <c r="H222" s="13" t="s">
        <v>435</v>
      </c>
      <c r="I222" s="13">
        <v>5</v>
      </c>
      <c r="J222" s="14" t="s">
        <v>179</v>
      </c>
      <c r="K222" s="13" t="s">
        <v>181</v>
      </c>
    </row>
    <row r="223" spans="1:11" ht="12.75" x14ac:dyDescent="0.2">
      <c r="A223" s="5">
        <v>44714.423760775462</v>
      </c>
      <c r="B223" t="s">
        <v>71</v>
      </c>
      <c r="C223" s="8" t="s">
        <v>84</v>
      </c>
      <c r="D223" s="8">
        <v>23000</v>
      </c>
      <c r="E223" s="8">
        <v>0</v>
      </c>
      <c r="F223" s="8">
        <f t="shared" si="3"/>
        <v>23000</v>
      </c>
      <c r="G223" s="8" t="s">
        <v>85</v>
      </c>
      <c r="H223" s="8" t="s">
        <v>85</v>
      </c>
      <c r="I223" s="8">
        <v>7</v>
      </c>
      <c r="J223" s="9" t="s">
        <v>179</v>
      </c>
      <c r="K223" s="8" t="s">
        <v>181</v>
      </c>
    </row>
    <row r="224" spans="1:11" ht="12.75" x14ac:dyDescent="0.2">
      <c r="A224" s="10">
        <v>44714.427213495372</v>
      </c>
      <c r="B224" s="13" t="s">
        <v>26</v>
      </c>
      <c r="C224" s="11" t="s">
        <v>27</v>
      </c>
      <c r="D224" s="13">
        <v>1000</v>
      </c>
      <c r="E224" s="13">
        <v>0</v>
      </c>
      <c r="F224" s="13">
        <f t="shared" si="3"/>
        <v>1000</v>
      </c>
      <c r="G224" s="11" t="s">
        <v>380</v>
      </c>
      <c r="H224" s="13" t="s">
        <v>11</v>
      </c>
      <c r="I224" s="13">
        <v>5</v>
      </c>
      <c r="J224" s="14" t="s">
        <v>179</v>
      </c>
      <c r="K224" s="11" t="s">
        <v>181</v>
      </c>
    </row>
    <row r="225" spans="1:11" ht="12.75" x14ac:dyDescent="0.2">
      <c r="A225" s="5">
        <v>44714.458942141202</v>
      </c>
      <c r="B225" t="s">
        <v>14</v>
      </c>
      <c r="C225" s="8" t="s">
        <v>381</v>
      </c>
      <c r="D225" s="8">
        <v>1600</v>
      </c>
      <c r="E225" s="8">
        <v>3000</v>
      </c>
      <c r="F225" s="8">
        <f t="shared" si="3"/>
        <v>4600</v>
      </c>
      <c r="G225" s="8" t="s">
        <v>25</v>
      </c>
      <c r="H225" s="8" t="s">
        <v>11</v>
      </c>
      <c r="I225" s="8">
        <v>7</v>
      </c>
      <c r="J225" s="9" t="s">
        <v>183</v>
      </c>
      <c r="K225" s="8" t="s">
        <v>181</v>
      </c>
    </row>
    <row r="226" spans="1:11" ht="12.75" x14ac:dyDescent="0.2">
      <c r="A226" s="10">
        <v>44714.48306136574</v>
      </c>
      <c r="B226" t="s">
        <v>42</v>
      </c>
      <c r="C226" s="13" t="s">
        <v>382</v>
      </c>
      <c r="D226" s="13">
        <v>7000</v>
      </c>
      <c r="E226" s="13">
        <v>500</v>
      </c>
      <c r="F226" s="13">
        <f t="shared" si="3"/>
        <v>7500</v>
      </c>
      <c r="G226" s="13" t="s">
        <v>383</v>
      </c>
      <c r="H226" s="13" t="s">
        <v>85</v>
      </c>
      <c r="I226" s="13">
        <v>5</v>
      </c>
      <c r="J226" s="14" t="s">
        <v>179</v>
      </c>
      <c r="K226" s="13" t="s">
        <v>201</v>
      </c>
    </row>
    <row r="227" spans="1:11" ht="12.75" x14ac:dyDescent="0.2">
      <c r="A227" s="5">
        <v>44714.503205729168</v>
      </c>
      <c r="B227" t="s">
        <v>48</v>
      </c>
      <c r="C227" s="8" t="s">
        <v>384</v>
      </c>
      <c r="D227" s="8">
        <v>5197.2</v>
      </c>
      <c r="E227" s="8">
        <v>3600</v>
      </c>
      <c r="F227" s="8">
        <f t="shared" si="3"/>
        <v>8797.2000000000007</v>
      </c>
      <c r="G227" s="8" t="s">
        <v>385</v>
      </c>
      <c r="H227" s="8" t="s">
        <v>257</v>
      </c>
      <c r="I227" s="8">
        <v>8</v>
      </c>
      <c r="J227" s="9" t="s">
        <v>179</v>
      </c>
      <c r="K227" s="8" t="s">
        <v>181</v>
      </c>
    </row>
    <row r="228" spans="1:11" ht="12.75" x14ac:dyDescent="0.2">
      <c r="A228" s="10">
        <v>44714.510322812501</v>
      </c>
      <c r="B228" t="s">
        <v>160</v>
      </c>
      <c r="C228" s="13" t="s">
        <v>386</v>
      </c>
      <c r="D228" s="13">
        <v>5000</v>
      </c>
      <c r="E228" s="13">
        <v>1200</v>
      </c>
      <c r="F228" s="13">
        <f t="shared" si="3"/>
        <v>6200</v>
      </c>
      <c r="G228" s="13" t="s">
        <v>131</v>
      </c>
      <c r="H228" s="13" t="s">
        <v>436</v>
      </c>
      <c r="I228" s="13">
        <v>2</v>
      </c>
      <c r="J228" s="14" t="s">
        <v>179</v>
      </c>
      <c r="K228" s="13" t="s">
        <v>181</v>
      </c>
    </row>
    <row r="229" spans="1:11" ht="12.75" x14ac:dyDescent="0.2">
      <c r="A229" s="5">
        <v>44714.557192025459</v>
      </c>
      <c r="B229" t="s">
        <v>428</v>
      </c>
      <c r="C229" s="8" t="s">
        <v>387</v>
      </c>
      <c r="D229" s="8">
        <v>2392.92</v>
      </c>
      <c r="E229" s="8">
        <v>0</v>
      </c>
      <c r="F229" s="8">
        <f t="shared" si="3"/>
        <v>2392.92</v>
      </c>
      <c r="G229" s="8" t="s">
        <v>388</v>
      </c>
      <c r="H229" s="8" t="s">
        <v>189</v>
      </c>
      <c r="I229" s="8">
        <v>11</v>
      </c>
      <c r="J229" s="9" t="s">
        <v>179</v>
      </c>
      <c r="K229" s="8" t="s">
        <v>193</v>
      </c>
    </row>
    <row r="230" spans="1:11" ht="12.75" x14ac:dyDescent="0.2">
      <c r="A230" s="10">
        <v>44714.671478472221</v>
      </c>
      <c r="B230" t="s">
        <v>35</v>
      </c>
      <c r="C230" s="13" t="s">
        <v>389</v>
      </c>
      <c r="D230" s="13">
        <v>16500</v>
      </c>
      <c r="E230" s="13">
        <v>3500</v>
      </c>
      <c r="F230" s="13">
        <f t="shared" si="3"/>
        <v>20000</v>
      </c>
      <c r="G230" s="13" t="s">
        <v>11</v>
      </c>
      <c r="H230" s="13" t="s">
        <v>11</v>
      </c>
      <c r="I230" s="13">
        <v>6</v>
      </c>
      <c r="J230" s="14" t="s">
        <v>179</v>
      </c>
      <c r="K230" s="13" t="s">
        <v>181</v>
      </c>
    </row>
    <row r="231" spans="1:11" ht="12.75" x14ac:dyDescent="0.2">
      <c r="A231" s="5">
        <v>44714.697424212965</v>
      </c>
      <c r="B231" s="8" t="s">
        <v>26</v>
      </c>
      <c r="C231" s="8" t="s">
        <v>390</v>
      </c>
      <c r="D231" s="8">
        <v>1650</v>
      </c>
      <c r="E231" s="8">
        <v>0</v>
      </c>
      <c r="F231" s="8">
        <f t="shared" si="3"/>
        <v>1650</v>
      </c>
      <c r="G231" s="8" t="s">
        <v>30</v>
      </c>
      <c r="H231" s="8" t="s">
        <v>59</v>
      </c>
      <c r="I231" s="8">
        <v>3</v>
      </c>
      <c r="J231" s="9" t="s">
        <v>179</v>
      </c>
      <c r="K231" s="8" t="s">
        <v>181</v>
      </c>
    </row>
    <row r="232" spans="1:11" ht="12.75" x14ac:dyDescent="0.2">
      <c r="A232" s="10">
        <v>44714.757351087959</v>
      </c>
      <c r="B232" t="s">
        <v>71</v>
      </c>
      <c r="C232" s="13" t="s">
        <v>391</v>
      </c>
      <c r="D232" s="13">
        <v>4100</v>
      </c>
      <c r="E232" s="13">
        <v>650</v>
      </c>
      <c r="F232" s="13">
        <f t="shared" si="3"/>
        <v>4750</v>
      </c>
      <c r="G232" s="13" t="s">
        <v>313</v>
      </c>
      <c r="H232" s="13" t="s">
        <v>11</v>
      </c>
      <c r="I232" s="13">
        <v>3</v>
      </c>
      <c r="J232" s="14" t="s">
        <v>179</v>
      </c>
      <c r="K232" s="13" t="s">
        <v>181</v>
      </c>
    </row>
    <row r="233" spans="1:11" ht="12.75" x14ac:dyDescent="0.2">
      <c r="A233" s="5">
        <v>44714.788327442133</v>
      </c>
      <c r="B233" t="s">
        <v>398</v>
      </c>
      <c r="C233" s="8" t="s">
        <v>392</v>
      </c>
      <c r="D233" s="8">
        <v>4000</v>
      </c>
      <c r="E233" s="8">
        <v>0</v>
      </c>
      <c r="F233" s="8">
        <f t="shared" si="3"/>
        <v>4000</v>
      </c>
      <c r="G233" s="8" t="s">
        <v>393</v>
      </c>
      <c r="H233" s="8" t="s">
        <v>436</v>
      </c>
      <c r="I233" s="8">
        <v>4</v>
      </c>
      <c r="J233" s="9" t="s">
        <v>190</v>
      </c>
      <c r="K233" s="8" t="s">
        <v>193</v>
      </c>
    </row>
    <row r="234" spans="1:11" ht="12.75" x14ac:dyDescent="0.2">
      <c r="A234" s="10">
        <v>44714.835029768517</v>
      </c>
      <c r="B234" t="s">
        <v>425</v>
      </c>
      <c r="C234" s="13" t="s">
        <v>394</v>
      </c>
      <c r="D234" s="13">
        <v>1750</v>
      </c>
      <c r="E234" s="13">
        <v>0</v>
      </c>
      <c r="F234" s="13">
        <f t="shared" si="3"/>
        <v>1750</v>
      </c>
      <c r="G234" s="13" t="s">
        <v>63</v>
      </c>
      <c r="H234" s="13" t="s">
        <v>11</v>
      </c>
      <c r="I234" s="13">
        <v>1</v>
      </c>
      <c r="J234" s="14" t="s">
        <v>179</v>
      </c>
      <c r="K234" s="13" t="s">
        <v>181</v>
      </c>
    </row>
    <row r="235" spans="1:11" ht="12.75" x14ac:dyDescent="0.2">
      <c r="A235" s="5">
        <v>44714.835476481487</v>
      </c>
      <c r="B235" s="8" t="s">
        <v>26</v>
      </c>
      <c r="C235" s="8" t="s">
        <v>88</v>
      </c>
      <c r="D235" s="8">
        <v>2617</v>
      </c>
      <c r="E235" s="8">
        <v>150</v>
      </c>
      <c r="F235" s="8">
        <f t="shared" si="3"/>
        <v>2767</v>
      </c>
      <c r="G235" s="8" t="s">
        <v>395</v>
      </c>
      <c r="H235" s="8" t="s">
        <v>257</v>
      </c>
      <c r="I235" s="8">
        <v>4</v>
      </c>
      <c r="J235" s="9" t="s">
        <v>179</v>
      </c>
      <c r="K235" s="8" t="s">
        <v>181</v>
      </c>
    </row>
    <row r="236" spans="1:11" ht="12.75" x14ac:dyDescent="0.2">
      <c r="A236" s="10">
        <v>44714.844447013893</v>
      </c>
      <c r="B236" t="s">
        <v>160</v>
      </c>
      <c r="C236" s="11" t="s">
        <v>102</v>
      </c>
      <c r="D236" s="13">
        <v>30000</v>
      </c>
      <c r="E236" s="13">
        <v>0</v>
      </c>
      <c r="F236" s="13">
        <f t="shared" si="3"/>
        <v>30000</v>
      </c>
      <c r="G236" s="11" t="s">
        <v>396</v>
      </c>
      <c r="H236" s="13" t="s">
        <v>85</v>
      </c>
      <c r="I236" s="13">
        <v>5</v>
      </c>
      <c r="J236" s="14" t="s">
        <v>179</v>
      </c>
      <c r="K236" s="11" t="s">
        <v>181</v>
      </c>
    </row>
    <row r="237" spans="1:11" ht="12.75" x14ac:dyDescent="0.2">
      <c r="A237" s="10">
        <v>44714.849777222218</v>
      </c>
      <c r="B237" t="s">
        <v>14</v>
      </c>
      <c r="C237" s="11" t="s">
        <v>397</v>
      </c>
      <c r="D237" s="13">
        <v>1000</v>
      </c>
      <c r="E237" s="13">
        <v>1000</v>
      </c>
      <c r="F237" s="13">
        <f t="shared" si="3"/>
        <v>2000</v>
      </c>
      <c r="G237" s="11" t="s">
        <v>261</v>
      </c>
      <c r="H237" s="13" t="s">
        <v>11</v>
      </c>
      <c r="I237" s="13">
        <v>4</v>
      </c>
      <c r="J237" s="14" t="s">
        <v>179</v>
      </c>
      <c r="K237" s="11" t="s">
        <v>181</v>
      </c>
    </row>
    <row r="238" spans="1:11" ht="12.75" x14ac:dyDescent="0.2">
      <c r="A238" s="5">
        <v>44714.851919201392</v>
      </c>
      <c r="B238" t="s">
        <v>398</v>
      </c>
      <c r="C238" s="6" t="s">
        <v>95</v>
      </c>
      <c r="D238" s="8">
        <v>1096.8</v>
      </c>
      <c r="E238" s="8">
        <v>80</v>
      </c>
      <c r="F238" s="8">
        <f t="shared" si="3"/>
        <v>1176.8</v>
      </c>
      <c r="G238" s="6" t="s">
        <v>11</v>
      </c>
      <c r="H238" s="8" t="s">
        <v>11</v>
      </c>
      <c r="I238" s="8">
        <v>3</v>
      </c>
      <c r="J238" s="9" t="s">
        <v>179</v>
      </c>
      <c r="K238" s="6" t="s">
        <v>193</v>
      </c>
    </row>
    <row r="239" spans="1:11" ht="12.75" x14ac:dyDescent="0.2">
      <c r="A239" s="10">
        <v>44714.858408946762</v>
      </c>
      <c r="B239" t="s">
        <v>12</v>
      </c>
      <c r="C239" s="13" t="s">
        <v>399</v>
      </c>
      <c r="D239" s="13">
        <v>2821.1</v>
      </c>
      <c r="E239" s="13">
        <v>0</v>
      </c>
      <c r="F239" s="13">
        <f t="shared" si="3"/>
        <v>2821.1</v>
      </c>
      <c r="G239" s="13" t="s">
        <v>232</v>
      </c>
      <c r="H239" s="13" t="s">
        <v>345</v>
      </c>
      <c r="I239" s="13">
        <v>1</v>
      </c>
      <c r="J239" s="14" t="s">
        <v>179</v>
      </c>
      <c r="K239" s="13" t="s">
        <v>193</v>
      </c>
    </row>
    <row r="240" spans="1:11" ht="12.75" x14ac:dyDescent="0.2">
      <c r="A240" s="5">
        <v>44714.875449976855</v>
      </c>
      <c r="B240" t="s">
        <v>398</v>
      </c>
      <c r="C240" s="8" t="s">
        <v>95</v>
      </c>
      <c r="D240" s="8">
        <v>2016.4</v>
      </c>
      <c r="E240" s="8">
        <v>0</v>
      </c>
      <c r="F240" s="8">
        <f t="shared" si="3"/>
        <v>2016.4</v>
      </c>
      <c r="G240" s="8" t="s">
        <v>11</v>
      </c>
      <c r="H240" s="8" t="s">
        <v>11</v>
      </c>
      <c r="I240" s="8">
        <v>4</v>
      </c>
      <c r="J240" s="9" t="s">
        <v>179</v>
      </c>
      <c r="K240" s="8" t="s">
        <v>193</v>
      </c>
    </row>
    <row r="241" spans="1:17" ht="12.75" x14ac:dyDescent="0.2">
      <c r="A241" s="10">
        <v>44714.895608703708</v>
      </c>
      <c r="B241" t="s">
        <v>48</v>
      </c>
      <c r="C241" s="13" t="s">
        <v>400</v>
      </c>
      <c r="D241" s="13">
        <v>3500</v>
      </c>
      <c r="E241" s="13">
        <v>500</v>
      </c>
      <c r="F241" s="13">
        <f t="shared" si="3"/>
        <v>4000</v>
      </c>
      <c r="G241" s="13" t="s">
        <v>401</v>
      </c>
      <c r="H241" s="13" t="s">
        <v>11</v>
      </c>
      <c r="I241" s="13">
        <v>4</v>
      </c>
      <c r="J241" s="14" t="s">
        <v>179</v>
      </c>
      <c r="K241" s="13" t="s">
        <v>181</v>
      </c>
    </row>
    <row r="242" spans="1:17" ht="12.75" x14ac:dyDescent="0.2">
      <c r="A242" s="5">
        <v>44714.895801261577</v>
      </c>
      <c r="B242" t="s">
        <v>48</v>
      </c>
      <c r="C242" s="6" t="s">
        <v>402</v>
      </c>
      <c r="D242" s="8">
        <v>2000</v>
      </c>
      <c r="E242" s="8">
        <v>400</v>
      </c>
      <c r="F242" s="8">
        <f t="shared" si="3"/>
        <v>2400</v>
      </c>
      <c r="G242" s="6" t="s">
        <v>85</v>
      </c>
      <c r="H242" s="8" t="s">
        <v>85</v>
      </c>
      <c r="I242" s="8">
        <v>8</v>
      </c>
      <c r="J242" s="9" t="s">
        <v>183</v>
      </c>
      <c r="K242" s="6" t="s">
        <v>181</v>
      </c>
    </row>
    <row r="243" spans="1:17" ht="12.75" x14ac:dyDescent="0.2">
      <c r="A243" s="10">
        <v>44714.90058475695</v>
      </c>
      <c r="B243" t="s">
        <v>42</v>
      </c>
      <c r="C243" s="13" t="s">
        <v>403</v>
      </c>
      <c r="D243" s="13">
        <v>3000</v>
      </c>
      <c r="E243" s="13">
        <v>0</v>
      </c>
      <c r="F243" s="13">
        <f t="shared" si="3"/>
        <v>3000</v>
      </c>
      <c r="G243" s="13" t="s">
        <v>404</v>
      </c>
      <c r="H243" s="13" t="s">
        <v>11</v>
      </c>
      <c r="I243" s="13">
        <v>6</v>
      </c>
      <c r="J243" s="14" t="s">
        <v>179</v>
      </c>
      <c r="K243" s="13" t="s">
        <v>181</v>
      </c>
    </row>
    <row r="244" spans="1:17" ht="12.75" x14ac:dyDescent="0.2">
      <c r="A244" s="5">
        <v>44714.911558553242</v>
      </c>
      <c r="B244" t="s">
        <v>12</v>
      </c>
      <c r="C244" s="8" t="s">
        <v>405</v>
      </c>
      <c r="D244" s="8">
        <v>2268.09</v>
      </c>
      <c r="E244" s="8">
        <v>0</v>
      </c>
      <c r="F244" s="8">
        <f t="shared" si="3"/>
        <v>2268.09</v>
      </c>
      <c r="G244" s="8" t="s">
        <v>406</v>
      </c>
      <c r="H244" s="8" t="s">
        <v>434</v>
      </c>
      <c r="I244" s="8">
        <v>3</v>
      </c>
      <c r="J244" s="9" t="s">
        <v>190</v>
      </c>
      <c r="K244" s="8" t="s">
        <v>193</v>
      </c>
    </row>
    <row r="245" spans="1:17" ht="12.75" x14ac:dyDescent="0.2">
      <c r="A245" s="10">
        <v>44714.917117048608</v>
      </c>
      <c r="B245" t="s">
        <v>398</v>
      </c>
      <c r="C245" s="13" t="s">
        <v>195</v>
      </c>
      <c r="D245" s="13">
        <v>800</v>
      </c>
      <c r="E245" s="13">
        <v>0</v>
      </c>
      <c r="F245" s="13">
        <f t="shared" si="3"/>
        <v>800</v>
      </c>
      <c r="G245" s="13" t="s">
        <v>407</v>
      </c>
      <c r="H245" s="13" t="s">
        <v>11</v>
      </c>
      <c r="I245" s="13">
        <v>1</v>
      </c>
      <c r="J245" s="14" t="s">
        <v>179</v>
      </c>
      <c r="K245" s="13" t="s">
        <v>193</v>
      </c>
    </row>
    <row r="246" spans="1:17" ht="12.75" x14ac:dyDescent="0.2">
      <c r="A246" s="5">
        <v>44714.924120127311</v>
      </c>
      <c r="B246" t="s">
        <v>48</v>
      </c>
      <c r="C246" s="6" t="s">
        <v>408</v>
      </c>
      <c r="D246" s="8">
        <v>2000</v>
      </c>
      <c r="E246" s="8">
        <v>373</v>
      </c>
      <c r="F246" s="8">
        <f t="shared" si="3"/>
        <v>2373</v>
      </c>
      <c r="G246" s="6" t="s">
        <v>409</v>
      </c>
      <c r="H246" s="8" t="s">
        <v>11</v>
      </c>
      <c r="I246" s="8">
        <v>2</v>
      </c>
      <c r="J246" s="9" t="s">
        <v>190</v>
      </c>
      <c r="K246" s="6" t="s">
        <v>181</v>
      </c>
    </row>
    <row r="247" spans="1:17" ht="12.75" x14ac:dyDescent="0.2">
      <c r="A247" s="10">
        <v>44714.936374131939</v>
      </c>
      <c r="B247" t="s">
        <v>428</v>
      </c>
      <c r="C247" s="13" t="s">
        <v>410</v>
      </c>
      <c r="D247" s="13">
        <v>3400</v>
      </c>
      <c r="E247" s="13">
        <v>0</v>
      </c>
      <c r="F247" s="13">
        <f t="shared" si="3"/>
        <v>3400</v>
      </c>
      <c r="G247" s="13" t="s">
        <v>385</v>
      </c>
      <c r="H247" s="13" t="s">
        <v>257</v>
      </c>
      <c r="I247" s="13">
        <v>2</v>
      </c>
      <c r="J247" s="14" t="s">
        <v>179</v>
      </c>
      <c r="K247" s="13" t="s">
        <v>181</v>
      </c>
    </row>
    <row r="248" spans="1:17" ht="12.75" x14ac:dyDescent="0.2">
      <c r="A248" s="5">
        <v>44714.939968344908</v>
      </c>
      <c r="B248" s="8" t="s">
        <v>26</v>
      </c>
      <c r="C248" s="8" t="s">
        <v>247</v>
      </c>
      <c r="D248" s="8">
        <v>2100</v>
      </c>
      <c r="E248" s="8">
        <v>480</v>
      </c>
      <c r="F248" s="8">
        <f t="shared" si="3"/>
        <v>2580</v>
      </c>
      <c r="G248" s="8" t="s">
        <v>411</v>
      </c>
      <c r="H248" s="8" t="s">
        <v>345</v>
      </c>
      <c r="I248" s="8">
        <v>5</v>
      </c>
      <c r="J248" s="9" t="s">
        <v>183</v>
      </c>
      <c r="K248" s="8" t="s">
        <v>181</v>
      </c>
    </row>
    <row r="249" spans="1:17" ht="12.75" x14ac:dyDescent="0.2">
      <c r="A249" s="10">
        <v>44714.950794849537</v>
      </c>
      <c r="B249" t="s">
        <v>145</v>
      </c>
      <c r="C249" s="13" t="s">
        <v>34</v>
      </c>
      <c r="D249" s="13">
        <v>566</v>
      </c>
      <c r="E249" s="13">
        <v>0</v>
      </c>
      <c r="F249" s="13">
        <f t="shared" si="3"/>
        <v>566</v>
      </c>
      <c r="G249" s="13" t="s">
        <v>106</v>
      </c>
      <c r="H249" s="13" t="s">
        <v>106</v>
      </c>
      <c r="I249" s="13">
        <v>3</v>
      </c>
      <c r="J249" s="14" t="s">
        <v>179</v>
      </c>
      <c r="K249" s="13" t="s">
        <v>181</v>
      </c>
    </row>
    <row r="250" spans="1:17" ht="12.75" x14ac:dyDescent="0.2">
      <c r="A250" s="5">
        <v>44714.989093032404</v>
      </c>
      <c r="B250" t="s">
        <v>71</v>
      </c>
      <c r="C250" s="8" t="s">
        <v>412</v>
      </c>
      <c r="D250" s="8">
        <v>2500</v>
      </c>
      <c r="E250" s="8">
        <v>0</v>
      </c>
      <c r="F250" s="8">
        <f t="shared" si="3"/>
        <v>2500</v>
      </c>
      <c r="G250" s="8" t="s">
        <v>413</v>
      </c>
      <c r="H250" s="8" t="s">
        <v>11</v>
      </c>
      <c r="I250" s="8">
        <v>4</v>
      </c>
      <c r="J250" s="9" t="s">
        <v>179</v>
      </c>
      <c r="K250" s="8" t="s">
        <v>181</v>
      </c>
    </row>
    <row r="251" spans="1:17" ht="12.75" x14ac:dyDescent="0.2">
      <c r="A251" s="10">
        <v>44714.990754664352</v>
      </c>
      <c r="B251" t="s">
        <v>160</v>
      </c>
      <c r="C251" s="13" t="s">
        <v>414</v>
      </c>
      <c r="D251" s="13">
        <v>6400</v>
      </c>
      <c r="E251" s="13">
        <v>1000</v>
      </c>
      <c r="F251" s="13">
        <f t="shared" si="3"/>
        <v>7400</v>
      </c>
      <c r="G251" s="13" t="s">
        <v>85</v>
      </c>
      <c r="H251" s="13" t="s">
        <v>85</v>
      </c>
      <c r="I251" s="13">
        <v>4</v>
      </c>
      <c r="J251" s="14" t="s">
        <v>415</v>
      </c>
      <c r="K251" s="13" t="s">
        <v>181</v>
      </c>
    </row>
    <row r="252" spans="1:17" ht="12.75" x14ac:dyDescent="0.2">
      <c r="A252" s="5">
        <v>44714.993946550923</v>
      </c>
      <c r="B252" t="s">
        <v>416</v>
      </c>
      <c r="C252" s="8" t="s">
        <v>416</v>
      </c>
      <c r="D252" s="8">
        <v>935</v>
      </c>
      <c r="E252" s="8">
        <v>100</v>
      </c>
      <c r="F252" s="8">
        <f t="shared" si="3"/>
        <v>1035</v>
      </c>
      <c r="G252" s="8" t="s">
        <v>417</v>
      </c>
      <c r="H252" s="8" t="s">
        <v>11</v>
      </c>
      <c r="I252" s="8">
        <v>6</v>
      </c>
      <c r="J252" s="9" t="s">
        <v>179</v>
      </c>
      <c r="K252" s="8" t="s">
        <v>181</v>
      </c>
    </row>
    <row r="253" spans="1:17" ht="12.75" x14ac:dyDescent="0.2">
      <c r="A253" s="10">
        <v>44715.024379606482</v>
      </c>
      <c r="B253" t="s">
        <v>71</v>
      </c>
      <c r="C253" s="13" t="s">
        <v>418</v>
      </c>
      <c r="D253" s="13">
        <v>1500</v>
      </c>
      <c r="E253" s="13">
        <v>1400</v>
      </c>
      <c r="F253" s="13">
        <f t="shared" si="3"/>
        <v>2900</v>
      </c>
      <c r="G253" s="13" t="s">
        <v>257</v>
      </c>
      <c r="H253" s="13" t="s">
        <v>257</v>
      </c>
      <c r="I253" s="13">
        <v>2</v>
      </c>
      <c r="J253" s="14" t="s">
        <v>183</v>
      </c>
      <c r="K253" s="13" t="s">
        <v>181</v>
      </c>
    </row>
    <row r="254" spans="1:17" ht="12.75" x14ac:dyDescent="0.2">
      <c r="A254" s="5">
        <v>44715.294289976853</v>
      </c>
      <c r="B254" t="s">
        <v>398</v>
      </c>
      <c r="C254" s="8" t="s">
        <v>419</v>
      </c>
      <c r="D254" s="8">
        <v>2274</v>
      </c>
      <c r="E254" s="8">
        <v>0</v>
      </c>
      <c r="F254" s="8">
        <f t="shared" si="3"/>
        <v>2274</v>
      </c>
      <c r="G254" s="8" t="s">
        <v>30</v>
      </c>
      <c r="H254" s="8" t="s">
        <v>59</v>
      </c>
      <c r="I254" s="8">
        <v>5</v>
      </c>
      <c r="J254" s="8" t="s">
        <v>179</v>
      </c>
      <c r="K254" s="8" t="s">
        <v>193</v>
      </c>
    </row>
    <row r="255" spans="1:17" ht="12.75" x14ac:dyDescent="0.2">
      <c r="A255" s="10">
        <v>44715.376295671296</v>
      </c>
      <c r="B255" t="s">
        <v>42</v>
      </c>
      <c r="C255" s="13" t="s">
        <v>420</v>
      </c>
      <c r="D255" s="13">
        <v>3700</v>
      </c>
      <c r="E255" s="13">
        <v>1000</v>
      </c>
      <c r="F255" s="13">
        <f t="shared" si="3"/>
        <v>4700</v>
      </c>
      <c r="G255" s="13" t="s">
        <v>257</v>
      </c>
      <c r="H255" s="13" t="s">
        <v>257</v>
      </c>
      <c r="I255" s="13">
        <v>3</v>
      </c>
      <c r="J255" s="13" t="s">
        <v>179</v>
      </c>
      <c r="K255" s="13" t="s">
        <v>181</v>
      </c>
    </row>
    <row r="256" spans="1:17" ht="12.75" x14ac:dyDescent="0.2">
      <c r="A256" s="16"/>
      <c r="C256" s="16"/>
      <c r="D256" s="17"/>
      <c r="E256" s="17"/>
      <c r="F256" s="17"/>
      <c r="G256" s="16"/>
      <c r="H256" s="16"/>
      <c r="I256" s="16"/>
      <c r="J256" s="18"/>
      <c r="K256" s="16"/>
      <c r="L256" s="16"/>
      <c r="M256" s="16"/>
      <c r="N256" s="16"/>
      <c r="O256" s="16"/>
      <c r="P256" s="16"/>
      <c r="Q256" s="16"/>
    </row>
    <row r="257" spans="1:17" ht="12.75" x14ac:dyDescent="0.2">
      <c r="A257" s="16"/>
      <c r="B257" s="16"/>
      <c r="C257" s="16"/>
      <c r="D257" s="17"/>
      <c r="E257" s="17"/>
      <c r="F257" s="17"/>
      <c r="G257" s="16"/>
      <c r="H257" s="16"/>
      <c r="I257" s="16"/>
      <c r="J257" s="18"/>
      <c r="K257" s="16"/>
      <c r="L257" s="16"/>
      <c r="M257" s="16"/>
      <c r="N257" s="16"/>
      <c r="O257" s="16"/>
      <c r="P257" s="16"/>
      <c r="Q257" s="16"/>
    </row>
    <row r="258" spans="1:17" ht="12.75" x14ac:dyDescent="0.2">
      <c r="A258" s="19"/>
      <c r="B258" s="19"/>
      <c r="C258" s="19"/>
      <c r="D258" s="20"/>
      <c r="E258" s="20"/>
      <c r="F258" s="20"/>
      <c r="G258" s="19"/>
      <c r="H258" s="19"/>
      <c r="I258" s="19"/>
      <c r="J258" s="21"/>
      <c r="K258" s="19"/>
      <c r="L258" s="19"/>
      <c r="M258" s="19"/>
      <c r="N258" s="19"/>
      <c r="O258" s="19"/>
      <c r="P258" s="19"/>
      <c r="Q258" s="19"/>
    </row>
    <row r="259" spans="1:17" ht="12.75" x14ac:dyDescent="0.2">
      <c r="A259" s="16"/>
      <c r="B259" s="16"/>
      <c r="C259" s="16"/>
      <c r="D259" s="17"/>
      <c r="E259" s="17"/>
      <c r="F259" s="17"/>
      <c r="G259" s="16"/>
      <c r="H259" s="16"/>
      <c r="I259" s="16"/>
      <c r="J259" s="18"/>
      <c r="K259" s="16"/>
      <c r="L259" s="16"/>
      <c r="M259" s="16"/>
      <c r="N259" s="16"/>
      <c r="O259" s="16"/>
      <c r="P259" s="16"/>
      <c r="Q259" s="16"/>
    </row>
    <row r="260" spans="1:17" ht="12.75" x14ac:dyDescent="0.2">
      <c r="A260" s="19"/>
      <c r="B260" s="19"/>
      <c r="C260" s="19"/>
      <c r="D260" s="20"/>
      <c r="E260" s="20"/>
      <c r="F260" s="20"/>
      <c r="G260" s="19"/>
      <c r="H260" s="19"/>
      <c r="I260" s="19"/>
      <c r="J260" s="21"/>
      <c r="K260" s="19"/>
      <c r="L260" s="19"/>
      <c r="M260" s="19"/>
      <c r="N260" s="19"/>
      <c r="O260" s="19"/>
      <c r="P260" s="19"/>
      <c r="Q260" s="19"/>
    </row>
    <row r="261" spans="1:17" ht="12.75" x14ac:dyDescent="0.2">
      <c r="A261" s="16"/>
      <c r="B261" s="16"/>
      <c r="C261" s="16"/>
      <c r="D261" s="17"/>
      <c r="E261" s="17"/>
      <c r="F261" s="17"/>
      <c r="G261" s="16"/>
      <c r="H261" s="16"/>
      <c r="I261" s="16"/>
      <c r="J261" s="18"/>
      <c r="K261" s="16"/>
      <c r="L261" s="16"/>
      <c r="M261" s="16"/>
      <c r="N261" s="16"/>
      <c r="O261" s="16"/>
      <c r="P261" s="16"/>
      <c r="Q261" s="16"/>
    </row>
    <row r="262" spans="1:17" ht="12.75" x14ac:dyDescent="0.2">
      <c r="A262" s="19"/>
      <c r="B262" s="19"/>
      <c r="C262" s="19"/>
      <c r="D262" s="20"/>
      <c r="E262" s="20"/>
      <c r="F262" s="20"/>
      <c r="G262" s="19"/>
      <c r="H262" s="19"/>
      <c r="I262" s="19"/>
      <c r="J262" s="21"/>
      <c r="K262" s="19"/>
      <c r="L262" s="19"/>
      <c r="M262" s="19"/>
      <c r="N262" s="19"/>
      <c r="O262" s="19"/>
      <c r="P262" s="19"/>
      <c r="Q262" s="19"/>
    </row>
    <row r="263" spans="1:17" ht="12.75" x14ac:dyDescent="0.2">
      <c r="A263" s="16"/>
      <c r="B263" s="16"/>
      <c r="C263" s="16"/>
      <c r="D263" s="17"/>
      <c r="E263" s="17"/>
      <c r="F263" s="17"/>
      <c r="G263" s="16"/>
      <c r="H263" s="16"/>
      <c r="I263" s="16"/>
      <c r="J263" s="18"/>
      <c r="K263" s="16"/>
      <c r="L263" s="16"/>
      <c r="M263" s="16"/>
      <c r="N263" s="16"/>
      <c r="O263" s="16"/>
      <c r="P263" s="16"/>
      <c r="Q263" s="16"/>
    </row>
    <row r="264" spans="1:17" ht="12.75" x14ac:dyDescent="0.2">
      <c r="A264" s="19"/>
      <c r="B264" s="19"/>
      <c r="C264" s="19"/>
      <c r="D264" s="20"/>
      <c r="E264" s="20"/>
      <c r="F264" s="20"/>
      <c r="G264" s="19"/>
      <c r="H264" s="19"/>
      <c r="I264" s="19"/>
      <c r="J264" s="21"/>
      <c r="K264" s="19"/>
      <c r="L264" s="19"/>
      <c r="M264" s="19"/>
      <c r="N264" s="19"/>
      <c r="O264" s="19"/>
      <c r="P264" s="19"/>
      <c r="Q264" s="19"/>
    </row>
    <row r="265" spans="1:17" ht="12.75" x14ac:dyDescent="0.2">
      <c r="A265" s="16"/>
      <c r="B265" s="16"/>
      <c r="C265" s="16"/>
      <c r="D265" s="17"/>
      <c r="E265" s="17"/>
      <c r="F265" s="17"/>
      <c r="G265" s="16"/>
      <c r="H265" s="16"/>
      <c r="I265" s="16"/>
      <c r="J265" s="18"/>
      <c r="K265" s="16"/>
      <c r="L265" s="16"/>
      <c r="M265" s="16"/>
      <c r="N265" s="16"/>
      <c r="O265" s="16"/>
      <c r="P265" s="16"/>
      <c r="Q265" s="16"/>
    </row>
    <row r="266" spans="1:17" ht="12.75" x14ac:dyDescent="0.2">
      <c r="A266" s="19"/>
      <c r="B266" s="19"/>
      <c r="C266" s="19"/>
      <c r="D266" s="20"/>
      <c r="E266" s="20"/>
      <c r="F266" s="20"/>
      <c r="G266" s="19"/>
      <c r="H266" s="19"/>
      <c r="I266" s="19"/>
      <c r="J266" s="21"/>
      <c r="K266" s="19"/>
      <c r="L266" s="19"/>
      <c r="M266" s="19"/>
      <c r="N266" s="19"/>
      <c r="O266" s="19"/>
      <c r="P266" s="19"/>
      <c r="Q266" s="19"/>
    </row>
    <row r="267" spans="1:17" ht="12.75" x14ac:dyDescent="0.2">
      <c r="A267" s="16"/>
      <c r="B267" s="16"/>
      <c r="C267" s="16"/>
      <c r="D267" s="17"/>
      <c r="E267" s="17"/>
      <c r="F267" s="17"/>
      <c r="G267" s="16"/>
      <c r="H267" s="16"/>
      <c r="I267" s="16"/>
      <c r="J267" s="18"/>
      <c r="K267" s="16"/>
      <c r="L267" s="16"/>
      <c r="M267" s="16"/>
      <c r="N267" s="16"/>
      <c r="O267" s="16"/>
      <c r="P267" s="16"/>
      <c r="Q267" s="16"/>
    </row>
    <row r="268" spans="1:17" ht="12.75" x14ac:dyDescent="0.2">
      <c r="A268" s="19"/>
      <c r="B268" s="19"/>
      <c r="C268" s="19"/>
      <c r="D268" s="20"/>
      <c r="E268" s="20"/>
      <c r="F268" s="20"/>
      <c r="G268" s="19"/>
      <c r="H268" s="19"/>
      <c r="I268" s="19"/>
      <c r="J268" s="21"/>
      <c r="K268" s="19"/>
      <c r="L268" s="19"/>
      <c r="M268" s="19"/>
      <c r="N268" s="19"/>
      <c r="O268" s="19"/>
      <c r="P268" s="19"/>
      <c r="Q268" s="19"/>
    </row>
    <row r="269" spans="1:17" ht="12.75" x14ac:dyDescent="0.2">
      <c r="A269" s="16"/>
      <c r="B269" s="16"/>
      <c r="C269" s="16"/>
      <c r="D269" s="17"/>
      <c r="E269" s="17"/>
      <c r="F269" s="17"/>
      <c r="G269" s="16"/>
      <c r="H269" s="16"/>
      <c r="I269" s="16"/>
      <c r="J269" s="18"/>
      <c r="K269" s="16"/>
      <c r="L269" s="16"/>
      <c r="M269" s="16"/>
      <c r="N269" s="16"/>
      <c r="O269" s="16"/>
      <c r="P269" s="16"/>
      <c r="Q269" s="16"/>
    </row>
    <row r="270" spans="1:17" ht="12.75" x14ac:dyDescent="0.2">
      <c r="A270" s="19"/>
      <c r="B270" s="19"/>
      <c r="C270" s="19"/>
      <c r="D270" s="20"/>
      <c r="E270" s="20"/>
      <c r="F270" s="20"/>
      <c r="G270" s="19"/>
      <c r="H270" s="19"/>
      <c r="I270" s="19"/>
      <c r="J270" s="21"/>
      <c r="K270" s="19"/>
      <c r="L270" s="19"/>
      <c r="M270" s="19"/>
      <c r="N270" s="19"/>
      <c r="O270" s="19"/>
      <c r="P270" s="19"/>
      <c r="Q270" s="19"/>
    </row>
    <row r="271" spans="1:17" ht="12.75" x14ac:dyDescent="0.2">
      <c r="A271" s="16"/>
      <c r="B271" s="16"/>
      <c r="C271" s="16"/>
      <c r="D271" s="17"/>
      <c r="E271" s="17"/>
      <c r="F271" s="17"/>
      <c r="G271" s="16"/>
      <c r="H271" s="16"/>
      <c r="I271" s="16"/>
      <c r="J271" s="18"/>
      <c r="K271" s="16"/>
      <c r="L271" s="16"/>
      <c r="M271" s="16"/>
      <c r="N271" s="16"/>
      <c r="O271" s="16"/>
      <c r="P271" s="16"/>
      <c r="Q271" s="16"/>
    </row>
    <row r="272" spans="1:17" ht="12.75" x14ac:dyDescent="0.2">
      <c r="A272" s="19"/>
      <c r="B272" s="19"/>
      <c r="C272" s="19"/>
      <c r="D272" s="20"/>
      <c r="E272" s="20"/>
      <c r="F272" s="20"/>
      <c r="G272" s="19"/>
      <c r="H272" s="19"/>
      <c r="I272" s="19"/>
      <c r="J272" s="21"/>
      <c r="K272" s="19"/>
      <c r="L272" s="19"/>
      <c r="M272" s="19"/>
      <c r="N272" s="19"/>
      <c r="O272" s="19"/>
      <c r="P272" s="19"/>
      <c r="Q272" s="19"/>
    </row>
    <row r="273" spans="1:17" ht="12.75" x14ac:dyDescent="0.2">
      <c r="A273" s="16"/>
      <c r="B273" s="16"/>
      <c r="C273" s="16"/>
      <c r="D273" s="17"/>
      <c r="E273" s="17"/>
      <c r="F273" s="17"/>
      <c r="G273" s="16"/>
      <c r="H273" s="16"/>
      <c r="I273" s="16"/>
      <c r="J273" s="18"/>
      <c r="K273" s="16"/>
      <c r="L273" s="16"/>
      <c r="M273" s="16"/>
      <c r="N273" s="16"/>
      <c r="O273" s="16"/>
      <c r="P273" s="16"/>
      <c r="Q273" s="16"/>
    </row>
    <row r="274" spans="1:17" ht="12.75" x14ac:dyDescent="0.2">
      <c r="A274" s="19"/>
      <c r="B274" s="19"/>
      <c r="C274" s="19"/>
      <c r="D274" s="20"/>
      <c r="E274" s="20"/>
      <c r="F274" s="20"/>
      <c r="G274" s="19"/>
      <c r="H274" s="19"/>
      <c r="I274" s="19"/>
      <c r="J274" s="21"/>
      <c r="K274" s="19"/>
      <c r="L274" s="19"/>
      <c r="M274" s="19"/>
      <c r="N274" s="19"/>
      <c r="O274" s="19"/>
      <c r="P274" s="19"/>
      <c r="Q274" s="19"/>
    </row>
    <row r="275" spans="1:17" ht="12.75" x14ac:dyDescent="0.2">
      <c r="A275" s="16"/>
      <c r="B275" s="16"/>
      <c r="C275" s="16"/>
      <c r="D275" s="17"/>
      <c r="E275" s="17"/>
      <c r="F275" s="17"/>
      <c r="G275" s="16"/>
      <c r="H275" s="16"/>
      <c r="I275" s="16"/>
      <c r="J275" s="18"/>
      <c r="K275" s="16"/>
      <c r="L275" s="16"/>
      <c r="M275" s="16"/>
      <c r="N275" s="16"/>
      <c r="O275" s="16"/>
      <c r="P275" s="16"/>
      <c r="Q275" s="16"/>
    </row>
    <row r="276" spans="1:17" ht="12.75" x14ac:dyDescent="0.2">
      <c r="A276" s="19"/>
      <c r="B276" s="19"/>
      <c r="C276" s="19"/>
      <c r="D276" s="20"/>
      <c r="E276" s="20"/>
      <c r="F276" s="20"/>
      <c r="G276" s="19"/>
      <c r="H276" s="19"/>
      <c r="I276" s="19"/>
      <c r="J276" s="21"/>
      <c r="K276" s="19"/>
      <c r="L276" s="19"/>
      <c r="M276" s="19"/>
      <c r="N276" s="19"/>
      <c r="O276" s="19"/>
      <c r="P276" s="19"/>
      <c r="Q276" s="19"/>
    </row>
    <row r="277" spans="1:17" ht="12.75" x14ac:dyDescent="0.2">
      <c r="A277" s="16"/>
      <c r="B277" s="16"/>
      <c r="C277" s="16"/>
      <c r="D277" s="17"/>
      <c r="E277" s="17"/>
      <c r="F277" s="17"/>
      <c r="G277" s="16"/>
      <c r="H277" s="16"/>
      <c r="I277" s="16"/>
      <c r="J277" s="18"/>
      <c r="K277" s="16"/>
      <c r="L277" s="16"/>
      <c r="M277" s="16"/>
      <c r="N277" s="16"/>
      <c r="O277" s="16"/>
      <c r="P277" s="16"/>
      <c r="Q277" s="16"/>
    </row>
    <row r="278" spans="1:17" ht="12.75" x14ac:dyDescent="0.2">
      <c r="A278" s="19"/>
      <c r="B278" s="19"/>
      <c r="C278" s="19"/>
      <c r="D278" s="20"/>
      <c r="E278" s="20"/>
      <c r="F278" s="20"/>
      <c r="G278" s="19"/>
      <c r="H278" s="19"/>
      <c r="I278" s="19"/>
      <c r="J278" s="21"/>
      <c r="K278" s="19"/>
      <c r="L278" s="19"/>
      <c r="M278" s="19"/>
      <c r="N278" s="19"/>
      <c r="O278" s="19"/>
      <c r="P278" s="19"/>
      <c r="Q278" s="19"/>
    </row>
    <row r="279" spans="1:17" ht="12.75" x14ac:dyDescent="0.2">
      <c r="A279" s="16"/>
      <c r="B279" s="16"/>
      <c r="C279" s="16"/>
      <c r="D279" s="17"/>
      <c r="E279" s="17"/>
      <c r="F279" s="17"/>
      <c r="G279" s="16"/>
      <c r="H279" s="16"/>
      <c r="I279" s="16"/>
      <c r="J279" s="18"/>
      <c r="K279" s="16"/>
      <c r="L279" s="16"/>
      <c r="M279" s="16"/>
      <c r="N279" s="16"/>
      <c r="O279" s="16"/>
      <c r="P279" s="16"/>
      <c r="Q279" s="16"/>
    </row>
    <row r="280" spans="1:17" ht="12.75" x14ac:dyDescent="0.2">
      <c r="A280" s="19"/>
      <c r="B280" s="19"/>
      <c r="C280" s="19"/>
      <c r="D280" s="20"/>
      <c r="E280" s="20"/>
      <c r="F280" s="20"/>
      <c r="G280" s="19"/>
      <c r="H280" s="19"/>
      <c r="I280" s="19"/>
      <c r="J280" s="21"/>
      <c r="K280" s="19"/>
      <c r="L280" s="19"/>
      <c r="M280" s="19"/>
      <c r="N280" s="19"/>
      <c r="O280" s="19"/>
      <c r="P280" s="19"/>
      <c r="Q280" s="19"/>
    </row>
    <row r="281" spans="1:17" ht="12.75" x14ac:dyDescent="0.2">
      <c r="A281" s="16"/>
      <c r="B281" s="16"/>
      <c r="C281" s="16"/>
      <c r="D281" s="17"/>
      <c r="E281" s="17"/>
      <c r="F281" s="17"/>
      <c r="G281" s="16"/>
      <c r="H281" s="16"/>
      <c r="I281" s="16"/>
      <c r="J281" s="18"/>
      <c r="K281" s="16"/>
      <c r="L281" s="16"/>
      <c r="M281" s="16"/>
      <c r="N281" s="16"/>
      <c r="O281" s="16"/>
      <c r="P281" s="16"/>
      <c r="Q281" s="16"/>
    </row>
    <row r="282" spans="1:17" ht="12.75" x14ac:dyDescent="0.2">
      <c r="A282" s="19"/>
      <c r="B282" s="19"/>
      <c r="C282" s="19"/>
      <c r="D282" s="20"/>
      <c r="E282" s="20"/>
      <c r="F282" s="20"/>
      <c r="G282" s="19"/>
      <c r="H282" s="19"/>
      <c r="I282" s="19"/>
      <c r="J282" s="21"/>
      <c r="K282" s="19"/>
      <c r="L282" s="19"/>
      <c r="M282" s="19"/>
      <c r="N282" s="19"/>
      <c r="O282" s="19"/>
      <c r="P282" s="19"/>
      <c r="Q282" s="19"/>
    </row>
    <row r="283" spans="1:17" ht="12.75" x14ac:dyDescent="0.2">
      <c r="A283" s="16"/>
      <c r="B283" s="16"/>
      <c r="C283" s="16"/>
      <c r="D283" s="17"/>
      <c r="E283" s="17"/>
      <c r="F283" s="17"/>
      <c r="G283" s="16"/>
      <c r="H283" s="16"/>
      <c r="I283" s="16"/>
      <c r="J283" s="18"/>
      <c r="K283" s="16"/>
      <c r="L283" s="16"/>
      <c r="M283" s="16"/>
      <c r="N283" s="16"/>
      <c r="O283" s="16"/>
      <c r="P283" s="16"/>
      <c r="Q283" s="16"/>
    </row>
    <row r="284" spans="1:17" ht="12.75" x14ac:dyDescent="0.2">
      <c r="A284" s="19"/>
      <c r="B284" s="19"/>
      <c r="C284" s="19"/>
      <c r="D284" s="20"/>
      <c r="E284" s="20"/>
      <c r="F284" s="20"/>
      <c r="G284" s="19"/>
      <c r="H284" s="19"/>
      <c r="I284" s="19"/>
      <c r="J284" s="21"/>
      <c r="K284" s="19"/>
      <c r="L284" s="19"/>
      <c r="M284" s="19"/>
      <c r="N284" s="19"/>
      <c r="O284" s="19"/>
      <c r="P284" s="19"/>
      <c r="Q284" s="19"/>
    </row>
    <row r="285" spans="1:17" ht="12.75" x14ac:dyDescent="0.2">
      <c r="A285" s="16"/>
      <c r="B285" s="16"/>
      <c r="C285" s="16"/>
      <c r="D285" s="17"/>
      <c r="E285" s="17"/>
      <c r="F285" s="17"/>
      <c r="G285" s="16"/>
      <c r="H285" s="16"/>
      <c r="I285" s="16"/>
      <c r="J285" s="18"/>
      <c r="K285" s="16"/>
      <c r="L285" s="16"/>
      <c r="M285" s="16"/>
      <c r="N285" s="16"/>
      <c r="O285" s="16"/>
      <c r="P285" s="16"/>
      <c r="Q285" s="16"/>
    </row>
    <row r="286" spans="1:17" ht="12.75" x14ac:dyDescent="0.2">
      <c r="A286" s="19"/>
      <c r="B286" s="19"/>
      <c r="C286" s="19"/>
      <c r="D286" s="20"/>
      <c r="E286" s="20"/>
      <c r="F286" s="20"/>
      <c r="G286" s="19"/>
      <c r="H286" s="19"/>
      <c r="I286" s="19"/>
      <c r="J286" s="21"/>
      <c r="K286" s="19"/>
      <c r="L286" s="19"/>
      <c r="M286" s="19"/>
      <c r="N286" s="19"/>
      <c r="O286" s="19"/>
      <c r="P286" s="19"/>
      <c r="Q286" s="19"/>
    </row>
    <row r="287" spans="1:17" ht="12.75" x14ac:dyDescent="0.2">
      <c r="A287" s="16"/>
      <c r="B287" s="16"/>
      <c r="C287" s="16"/>
      <c r="D287" s="17"/>
      <c r="E287" s="17"/>
      <c r="F287" s="17"/>
      <c r="G287" s="16"/>
      <c r="H287" s="16"/>
      <c r="I287" s="16"/>
      <c r="J287" s="18"/>
      <c r="K287" s="16"/>
      <c r="L287" s="16"/>
      <c r="M287" s="16"/>
      <c r="N287" s="16"/>
      <c r="O287" s="16"/>
      <c r="P287" s="16"/>
      <c r="Q287" s="16"/>
    </row>
    <row r="288" spans="1:17" ht="12.75" x14ac:dyDescent="0.2">
      <c r="A288" s="19"/>
      <c r="B288" s="19"/>
      <c r="C288" s="19"/>
      <c r="D288" s="20"/>
      <c r="E288" s="20"/>
      <c r="F288" s="20"/>
      <c r="G288" s="19"/>
      <c r="H288" s="19"/>
      <c r="I288" s="19"/>
      <c r="J288" s="21"/>
      <c r="K288" s="19"/>
      <c r="L288" s="19"/>
      <c r="M288" s="19"/>
      <c r="N288" s="19"/>
      <c r="O288" s="19"/>
      <c r="P288" s="19"/>
      <c r="Q288" s="19"/>
    </row>
    <row r="289" spans="1:17" ht="12.75" x14ac:dyDescent="0.2">
      <c r="A289" s="16"/>
      <c r="B289" s="16"/>
      <c r="C289" s="16"/>
      <c r="D289" s="17"/>
      <c r="E289" s="17"/>
      <c r="F289" s="17"/>
      <c r="G289" s="16"/>
      <c r="H289" s="16"/>
      <c r="I289" s="16"/>
      <c r="J289" s="18"/>
      <c r="K289" s="16"/>
      <c r="L289" s="16"/>
      <c r="M289" s="16"/>
      <c r="N289" s="16"/>
      <c r="O289" s="16"/>
      <c r="P289" s="16"/>
      <c r="Q289" s="16"/>
    </row>
    <row r="290" spans="1:17" ht="12.75" x14ac:dyDescent="0.2">
      <c r="A290" s="19"/>
      <c r="B290" s="19"/>
      <c r="C290" s="19"/>
      <c r="D290" s="20"/>
      <c r="E290" s="20"/>
      <c r="F290" s="20"/>
      <c r="G290" s="19"/>
      <c r="H290" s="19"/>
      <c r="I290" s="19"/>
      <c r="J290" s="21"/>
      <c r="K290" s="19"/>
      <c r="L290" s="19"/>
      <c r="M290" s="19"/>
      <c r="N290" s="19"/>
      <c r="O290" s="19"/>
      <c r="P290" s="19"/>
      <c r="Q290" s="19"/>
    </row>
    <row r="291" spans="1:17" ht="12.75" x14ac:dyDescent="0.2">
      <c r="A291" s="16"/>
      <c r="B291" s="16"/>
      <c r="C291" s="16"/>
      <c r="D291" s="17"/>
      <c r="E291" s="17"/>
      <c r="F291" s="17"/>
      <c r="G291" s="16"/>
      <c r="H291" s="16"/>
      <c r="I291" s="16"/>
      <c r="J291" s="18"/>
      <c r="K291" s="16"/>
      <c r="L291" s="16"/>
      <c r="M291" s="16"/>
      <c r="N291" s="16"/>
      <c r="O291" s="16"/>
      <c r="P291" s="16"/>
      <c r="Q291" s="16"/>
    </row>
    <row r="292" spans="1:17" ht="12.75" x14ac:dyDescent="0.2">
      <c r="A292" s="19"/>
      <c r="B292" s="19"/>
      <c r="C292" s="19"/>
      <c r="D292" s="20"/>
      <c r="E292" s="20"/>
      <c r="F292" s="20"/>
      <c r="G292" s="19"/>
      <c r="H292" s="19"/>
      <c r="I292" s="19"/>
      <c r="J292" s="21"/>
      <c r="K292" s="19"/>
      <c r="L292" s="19"/>
      <c r="M292" s="19"/>
      <c r="N292" s="19"/>
      <c r="O292" s="19"/>
      <c r="P292" s="19"/>
      <c r="Q292" s="19"/>
    </row>
    <row r="293" spans="1:17" ht="12.75" x14ac:dyDescent="0.2">
      <c r="A293" s="16"/>
      <c r="B293" s="16"/>
      <c r="C293" s="16"/>
      <c r="D293" s="17"/>
      <c r="E293" s="17"/>
      <c r="F293" s="17"/>
      <c r="G293" s="16"/>
      <c r="H293" s="16"/>
      <c r="I293" s="16"/>
      <c r="J293" s="18"/>
      <c r="K293" s="16"/>
      <c r="L293" s="16"/>
      <c r="M293" s="16"/>
      <c r="N293" s="16"/>
      <c r="O293" s="16"/>
      <c r="P293" s="16"/>
      <c r="Q293" s="16"/>
    </row>
    <row r="294" spans="1:17" ht="12.75" x14ac:dyDescent="0.2">
      <c r="A294" s="19"/>
      <c r="B294" s="19"/>
      <c r="C294" s="19"/>
      <c r="D294" s="20"/>
      <c r="E294" s="20"/>
      <c r="F294" s="20"/>
      <c r="G294" s="19"/>
      <c r="H294" s="19"/>
      <c r="I294" s="19"/>
      <c r="J294" s="21"/>
      <c r="K294" s="19"/>
      <c r="L294" s="19"/>
      <c r="M294" s="19"/>
      <c r="N294" s="19"/>
      <c r="O294" s="19"/>
      <c r="P294" s="19"/>
      <c r="Q294" s="19"/>
    </row>
    <row r="295" spans="1:17" ht="12.75" x14ac:dyDescent="0.2">
      <c r="A295" s="16"/>
      <c r="B295" s="16"/>
      <c r="C295" s="16"/>
      <c r="D295" s="17"/>
      <c r="E295" s="17"/>
      <c r="F295" s="17"/>
      <c r="G295" s="16"/>
      <c r="H295" s="16"/>
      <c r="I295" s="16"/>
      <c r="J295" s="18"/>
      <c r="K295" s="16"/>
      <c r="L295" s="16"/>
      <c r="M295" s="16"/>
      <c r="N295" s="16"/>
      <c r="O295" s="16"/>
      <c r="P295" s="16"/>
      <c r="Q295" s="16"/>
    </row>
    <row r="296" spans="1:17" ht="12.75" x14ac:dyDescent="0.2">
      <c r="A296" s="19"/>
      <c r="B296" s="19"/>
      <c r="C296" s="19"/>
      <c r="D296" s="20"/>
      <c r="E296" s="20"/>
      <c r="F296" s="20"/>
      <c r="G296" s="19"/>
      <c r="H296" s="19"/>
      <c r="I296" s="19"/>
      <c r="J296" s="21"/>
      <c r="K296" s="19"/>
      <c r="L296" s="19"/>
      <c r="M296" s="19"/>
      <c r="N296" s="19"/>
      <c r="O296" s="19"/>
      <c r="P296" s="19"/>
      <c r="Q296" s="19"/>
    </row>
    <row r="297" spans="1:17" ht="12.75" x14ac:dyDescent="0.2">
      <c r="A297" s="16"/>
      <c r="B297" s="16"/>
      <c r="C297" s="16"/>
      <c r="D297" s="17"/>
      <c r="E297" s="17"/>
      <c r="F297" s="17"/>
      <c r="G297" s="16"/>
      <c r="H297" s="16"/>
      <c r="I297" s="16"/>
      <c r="J297" s="18"/>
      <c r="K297" s="16"/>
      <c r="L297" s="16"/>
      <c r="M297" s="16"/>
      <c r="N297" s="16"/>
      <c r="O297" s="16"/>
      <c r="P297" s="16"/>
      <c r="Q297" s="16"/>
    </row>
    <row r="298" spans="1:17" ht="12.75" x14ac:dyDescent="0.2">
      <c r="A298" s="19"/>
      <c r="B298" s="19"/>
      <c r="C298" s="19"/>
      <c r="D298" s="20"/>
      <c r="E298" s="20"/>
      <c r="F298" s="20"/>
      <c r="G298" s="19"/>
      <c r="H298" s="19"/>
      <c r="I298" s="19"/>
      <c r="J298" s="21"/>
      <c r="K298" s="19"/>
      <c r="L298" s="19"/>
      <c r="M298" s="19"/>
      <c r="N298" s="19"/>
      <c r="O298" s="19"/>
      <c r="P298" s="19"/>
      <c r="Q298" s="19"/>
    </row>
    <row r="299" spans="1:17" ht="12.75" x14ac:dyDescent="0.2">
      <c r="A299" s="16"/>
      <c r="B299" s="16"/>
      <c r="C299" s="16"/>
      <c r="D299" s="17"/>
      <c r="E299" s="17"/>
      <c r="F299" s="17"/>
      <c r="G299" s="16"/>
      <c r="H299" s="16"/>
      <c r="I299" s="16"/>
      <c r="J299" s="18"/>
      <c r="K299" s="16"/>
      <c r="L299" s="16"/>
      <c r="M299" s="16"/>
      <c r="N299" s="16"/>
      <c r="O299" s="16"/>
      <c r="P299" s="16"/>
      <c r="Q299" s="16"/>
    </row>
    <row r="300" spans="1:17" ht="12.75" x14ac:dyDescent="0.2">
      <c r="A300" s="19"/>
      <c r="B300" s="19"/>
      <c r="C300" s="19"/>
      <c r="D300" s="20"/>
      <c r="E300" s="20"/>
      <c r="F300" s="20"/>
      <c r="G300" s="19"/>
      <c r="H300" s="19"/>
      <c r="I300" s="19"/>
      <c r="J300" s="21"/>
      <c r="K300" s="19"/>
      <c r="L300" s="19"/>
      <c r="M300" s="19"/>
      <c r="N300" s="19"/>
      <c r="O300" s="19"/>
      <c r="P300" s="19"/>
      <c r="Q300" s="19"/>
    </row>
    <row r="301" spans="1:17" ht="12.75" x14ac:dyDescent="0.2">
      <c r="A301" s="16"/>
      <c r="B301" s="16"/>
      <c r="C301" s="16"/>
      <c r="D301" s="17"/>
      <c r="E301" s="17"/>
      <c r="F301" s="17"/>
      <c r="G301" s="16"/>
      <c r="H301" s="16"/>
      <c r="I301" s="16"/>
      <c r="J301" s="18"/>
      <c r="K301" s="16"/>
      <c r="L301" s="16"/>
      <c r="M301" s="16"/>
      <c r="N301" s="16"/>
      <c r="O301" s="16"/>
      <c r="P301" s="16"/>
      <c r="Q301" s="16"/>
    </row>
    <row r="302" spans="1:17" ht="12.75" x14ac:dyDescent="0.2">
      <c r="A302" s="19"/>
      <c r="B302" s="19"/>
      <c r="C302" s="19"/>
      <c r="D302" s="20"/>
      <c r="E302" s="20"/>
      <c r="F302" s="20"/>
      <c r="G302" s="19"/>
      <c r="H302" s="19"/>
      <c r="I302" s="19"/>
      <c r="J302" s="21"/>
      <c r="K302" s="19"/>
      <c r="L302" s="19"/>
      <c r="M302" s="19"/>
      <c r="N302" s="19"/>
      <c r="O302" s="19"/>
      <c r="P302" s="19"/>
      <c r="Q302" s="19"/>
    </row>
    <row r="303" spans="1:17" ht="12.75" x14ac:dyDescent="0.2">
      <c r="A303" s="16"/>
      <c r="B303" s="16"/>
      <c r="C303" s="16"/>
      <c r="D303" s="17"/>
      <c r="E303" s="17"/>
      <c r="F303" s="17"/>
      <c r="G303" s="16"/>
      <c r="H303" s="16"/>
      <c r="I303" s="16"/>
      <c r="J303" s="18"/>
      <c r="K303" s="16"/>
      <c r="L303" s="16"/>
      <c r="M303" s="16"/>
      <c r="N303" s="16"/>
      <c r="O303" s="16"/>
      <c r="P303" s="16"/>
      <c r="Q303" s="16"/>
    </row>
    <row r="304" spans="1:17" ht="12.75" x14ac:dyDescent="0.2">
      <c r="A304" s="19"/>
      <c r="B304" s="19"/>
      <c r="C304" s="19"/>
      <c r="D304" s="20"/>
      <c r="E304" s="20"/>
      <c r="F304" s="20"/>
      <c r="G304" s="19"/>
      <c r="H304" s="19"/>
      <c r="I304" s="19"/>
      <c r="J304" s="21"/>
      <c r="K304" s="19"/>
      <c r="L304" s="19"/>
      <c r="M304" s="19"/>
      <c r="N304" s="19"/>
      <c r="O304" s="19"/>
      <c r="P304" s="19"/>
      <c r="Q304" s="19"/>
    </row>
    <row r="305" spans="1:17" ht="12.75" x14ac:dyDescent="0.2">
      <c r="A305" s="16"/>
      <c r="B305" s="16"/>
      <c r="C305" s="16"/>
      <c r="D305" s="17"/>
      <c r="E305" s="17"/>
      <c r="F305" s="17"/>
      <c r="G305" s="16"/>
      <c r="H305" s="16"/>
      <c r="I305" s="16"/>
      <c r="J305" s="18"/>
      <c r="K305" s="16"/>
      <c r="L305" s="16"/>
      <c r="M305" s="16"/>
      <c r="N305" s="16"/>
      <c r="O305" s="16"/>
      <c r="P305" s="16"/>
      <c r="Q305" s="16"/>
    </row>
    <row r="306" spans="1:17" ht="12.75" x14ac:dyDescent="0.2">
      <c r="A306" s="19"/>
      <c r="B306" s="19"/>
      <c r="C306" s="19"/>
      <c r="D306" s="20"/>
      <c r="E306" s="20"/>
      <c r="F306" s="20"/>
      <c r="G306" s="19"/>
      <c r="H306" s="19"/>
      <c r="I306" s="19"/>
      <c r="J306" s="21"/>
      <c r="K306" s="19"/>
      <c r="L306" s="19"/>
      <c r="M306" s="19"/>
      <c r="N306" s="19"/>
      <c r="O306" s="19"/>
      <c r="P306" s="19"/>
      <c r="Q306" s="19"/>
    </row>
    <row r="307" spans="1:17" ht="12.75" x14ac:dyDescent="0.2">
      <c r="A307" s="16"/>
      <c r="B307" s="16"/>
      <c r="C307" s="16"/>
      <c r="D307" s="17"/>
      <c r="E307" s="17"/>
      <c r="F307" s="17"/>
      <c r="G307" s="16"/>
      <c r="H307" s="16"/>
      <c r="I307" s="16"/>
      <c r="J307" s="18"/>
      <c r="K307" s="16"/>
      <c r="L307" s="16"/>
      <c r="M307" s="16"/>
      <c r="N307" s="16"/>
      <c r="O307" s="16"/>
      <c r="P307" s="16"/>
      <c r="Q307" s="16"/>
    </row>
    <row r="308" spans="1:17" ht="12.75" x14ac:dyDescent="0.2">
      <c r="A308" s="19"/>
      <c r="B308" s="19"/>
      <c r="C308" s="19"/>
      <c r="D308" s="20"/>
      <c r="E308" s="20"/>
      <c r="F308" s="20"/>
      <c r="G308" s="19"/>
      <c r="H308" s="19"/>
      <c r="I308" s="19"/>
      <c r="J308" s="21"/>
      <c r="K308" s="19"/>
      <c r="L308" s="19"/>
      <c r="M308" s="19"/>
      <c r="N308" s="19"/>
      <c r="O308" s="19"/>
      <c r="P308" s="19"/>
      <c r="Q308" s="19"/>
    </row>
    <row r="309" spans="1:17" ht="12.75" x14ac:dyDescent="0.2">
      <c r="A309" s="16"/>
      <c r="B309" s="16"/>
      <c r="C309" s="16"/>
      <c r="D309" s="17"/>
      <c r="E309" s="17"/>
      <c r="F309" s="17"/>
      <c r="G309" s="16"/>
      <c r="H309" s="16"/>
      <c r="I309" s="16"/>
      <c r="J309" s="18"/>
      <c r="K309" s="16"/>
      <c r="L309" s="16"/>
      <c r="M309" s="16"/>
      <c r="N309" s="16"/>
      <c r="O309" s="16"/>
      <c r="P309" s="16"/>
      <c r="Q309" s="16"/>
    </row>
    <row r="310" spans="1:17" ht="12.75" x14ac:dyDescent="0.2">
      <c r="A310" s="19"/>
      <c r="B310" s="19"/>
      <c r="C310" s="19"/>
      <c r="D310" s="20"/>
      <c r="E310" s="20"/>
      <c r="F310" s="20"/>
      <c r="G310" s="19"/>
      <c r="H310" s="19"/>
      <c r="I310" s="19"/>
      <c r="J310" s="21"/>
      <c r="K310" s="19"/>
      <c r="L310" s="19"/>
      <c r="M310" s="19"/>
      <c r="N310" s="19"/>
      <c r="O310" s="19"/>
      <c r="P310" s="19"/>
      <c r="Q310" s="19"/>
    </row>
    <row r="311" spans="1:17" ht="12.75" x14ac:dyDescent="0.2">
      <c r="A311" s="16"/>
      <c r="B311" s="16"/>
      <c r="C311" s="16"/>
      <c r="D311" s="17"/>
      <c r="E311" s="17"/>
      <c r="F311" s="17"/>
      <c r="G311" s="16"/>
      <c r="H311" s="16"/>
      <c r="I311" s="16"/>
      <c r="J311" s="18"/>
      <c r="K311" s="16"/>
      <c r="L311" s="16"/>
      <c r="M311" s="16"/>
      <c r="N311" s="16"/>
      <c r="O311" s="16"/>
      <c r="P311" s="16"/>
      <c r="Q311" s="16"/>
    </row>
    <row r="312" spans="1:17" ht="12.75" x14ac:dyDescent="0.2">
      <c r="A312" s="19"/>
      <c r="B312" s="19"/>
      <c r="C312" s="19"/>
      <c r="D312" s="20"/>
      <c r="E312" s="20"/>
      <c r="F312" s="20"/>
      <c r="G312" s="19"/>
      <c r="H312" s="19"/>
      <c r="I312" s="19"/>
      <c r="J312" s="21"/>
      <c r="K312" s="19"/>
      <c r="L312" s="19"/>
      <c r="M312" s="19"/>
      <c r="N312" s="19"/>
      <c r="O312" s="19"/>
      <c r="P312" s="19"/>
      <c r="Q312" s="19"/>
    </row>
    <row r="313" spans="1:17" ht="12.75" x14ac:dyDescent="0.2">
      <c r="A313" s="16"/>
      <c r="B313" s="16"/>
      <c r="C313" s="16"/>
      <c r="D313" s="17"/>
      <c r="E313" s="17"/>
      <c r="F313" s="17"/>
      <c r="G313" s="16"/>
      <c r="H313" s="16"/>
      <c r="I313" s="16"/>
      <c r="J313" s="18"/>
      <c r="K313" s="16"/>
      <c r="L313" s="16"/>
      <c r="M313" s="16"/>
      <c r="N313" s="16"/>
      <c r="O313" s="16"/>
      <c r="P313" s="16"/>
      <c r="Q313" s="16"/>
    </row>
    <row r="314" spans="1:17" ht="12.75" x14ac:dyDescent="0.2">
      <c r="A314" s="19"/>
      <c r="B314" s="19"/>
      <c r="C314" s="19"/>
      <c r="D314" s="20"/>
      <c r="E314" s="20"/>
      <c r="F314" s="20"/>
      <c r="G314" s="19"/>
      <c r="H314" s="19"/>
      <c r="I314" s="19"/>
      <c r="J314" s="21"/>
      <c r="K314" s="19"/>
      <c r="L314" s="19"/>
      <c r="M314" s="19"/>
      <c r="N314" s="19"/>
      <c r="O314" s="19"/>
      <c r="P314" s="19"/>
      <c r="Q314" s="19"/>
    </row>
    <row r="315" spans="1:17" ht="12.75" x14ac:dyDescent="0.2">
      <c r="A315" s="16"/>
      <c r="B315" s="16"/>
      <c r="C315" s="16"/>
      <c r="D315" s="17"/>
      <c r="E315" s="17"/>
      <c r="F315" s="17"/>
      <c r="G315" s="16"/>
      <c r="H315" s="16"/>
      <c r="I315" s="16"/>
      <c r="J315" s="18"/>
      <c r="K315" s="16"/>
      <c r="L315" s="16"/>
      <c r="M315" s="16"/>
      <c r="N315" s="16"/>
      <c r="O315" s="16"/>
      <c r="P315" s="16"/>
      <c r="Q315" s="16"/>
    </row>
    <row r="316" spans="1:17" ht="12.75" x14ac:dyDescent="0.2">
      <c r="A316" s="19"/>
      <c r="B316" s="19"/>
      <c r="C316" s="19"/>
      <c r="D316" s="20"/>
      <c r="E316" s="20"/>
      <c r="F316" s="20"/>
      <c r="G316" s="19"/>
      <c r="H316" s="19"/>
      <c r="I316" s="19"/>
      <c r="J316" s="21"/>
      <c r="K316" s="19"/>
      <c r="L316" s="19"/>
      <c r="M316" s="19"/>
      <c r="N316" s="19"/>
      <c r="O316" s="19"/>
      <c r="P316" s="19"/>
      <c r="Q316" s="19"/>
    </row>
    <row r="317" spans="1:17" ht="12.75" x14ac:dyDescent="0.2">
      <c r="A317" s="16"/>
      <c r="B317" s="16"/>
      <c r="C317" s="16"/>
      <c r="D317" s="17"/>
      <c r="E317" s="17"/>
      <c r="F317" s="17"/>
      <c r="G317" s="16"/>
      <c r="H317" s="16"/>
      <c r="I317" s="16"/>
      <c r="J317" s="18"/>
      <c r="K317" s="16"/>
      <c r="L317" s="16"/>
      <c r="M317" s="16"/>
      <c r="N317" s="16"/>
      <c r="O317" s="16"/>
      <c r="P317" s="16"/>
      <c r="Q317" s="16"/>
    </row>
    <row r="318" spans="1:17" ht="12.75" x14ac:dyDescent="0.2">
      <c r="A318" s="19"/>
      <c r="B318" s="19"/>
      <c r="C318" s="19"/>
      <c r="D318" s="20"/>
      <c r="E318" s="20"/>
      <c r="F318" s="20"/>
      <c r="G318" s="19"/>
      <c r="H318" s="19"/>
      <c r="I318" s="19"/>
      <c r="J318" s="21"/>
      <c r="K318" s="19"/>
      <c r="L318" s="19"/>
      <c r="M318" s="19"/>
      <c r="N318" s="19"/>
      <c r="O318" s="19"/>
      <c r="P318" s="19"/>
      <c r="Q318" s="19"/>
    </row>
    <row r="319" spans="1:17" ht="12.75" x14ac:dyDescent="0.2">
      <c r="A319" s="16"/>
      <c r="B319" s="16"/>
      <c r="C319" s="16"/>
      <c r="D319" s="17"/>
      <c r="E319" s="17"/>
      <c r="F319" s="17"/>
      <c r="G319" s="16"/>
      <c r="H319" s="16"/>
      <c r="I319" s="16"/>
      <c r="J319" s="18"/>
      <c r="K319" s="16"/>
      <c r="L319" s="16"/>
      <c r="M319" s="16"/>
      <c r="N319" s="16"/>
      <c r="O319" s="16"/>
      <c r="P319" s="16"/>
      <c r="Q319" s="16"/>
    </row>
    <row r="320" spans="1:17" ht="12.75" x14ac:dyDescent="0.2">
      <c r="A320" s="19"/>
      <c r="B320" s="19"/>
      <c r="C320" s="19"/>
      <c r="D320" s="20"/>
      <c r="E320" s="20"/>
      <c r="F320" s="20"/>
      <c r="G320" s="19"/>
      <c r="H320" s="19"/>
      <c r="I320" s="19"/>
      <c r="J320" s="21"/>
      <c r="K320" s="19"/>
      <c r="L320" s="19"/>
      <c r="M320" s="19"/>
      <c r="N320" s="19"/>
      <c r="O320" s="19"/>
      <c r="P320" s="19"/>
      <c r="Q320" s="19"/>
    </row>
    <row r="321" spans="1:17" ht="12.75" x14ac:dyDescent="0.2">
      <c r="A321" s="16"/>
      <c r="B321" s="16"/>
      <c r="C321" s="16"/>
      <c r="D321" s="17"/>
      <c r="E321" s="17"/>
      <c r="F321" s="17"/>
      <c r="G321" s="16"/>
      <c r="H321" s="16"/>
      <c r="I321" s="16"/>
      <c r="J321" s="18"/>
      <c r="K321" s="16"/>
      <c r="L321" s="16"/>
      <c r="M321" s="16"/>
      <c r="N321" s="16"/>
      <c r="O321" s="16"/>
      <c r="P321" s="16"/>
      <c r="Q321" s="16"/>
    </row>
    <row r="322" spans="1:17" ht="12.75" x14ac:dyDescent="0.2">
      <c r="A322" s="19"/>
      <c r="B322" s="19"/>
      <c r="C322" s="19"/>
      <c r="D322" s="20"/>
      <c r="E322" s="20"/>
      <c r="F322" s="20"/>
      <c r="G322" s="19"/>
      <c r="H322" s="19"/>
      <c r="I322" s="19"/>
      <c r="J322" s="21"/>
      <c r="K322" s="19"/>
      <c r="L322" s="19"/>
      <c r="M322" s="19"/>
      <c r="N322" s="19"/>
      <c r="O322" s="19"/>
      <c r="P322" s="19"/>
      <c r="Q322" s="19"/>
    </row>
    <row r="323" spans="1:17" ht="12.75" x14ac:dyDescent="0.2">
      <c r="A323" s="16"/>
      <c r="B323" s="16"/>
      <c r="C323" s="16"/>
      <c r="D323" s="17"/>
      <c r="E323" s="17"/>
      <c r="F323" s="17"/>
      <c r="G323" s="16"/>
      <c r="H323" s="16"/>
      <c r="I323" s="16"/>
      <c r="J323" s="18"/>
      <c r="K323" s="16"/>
      <c r="L323" s="16"/>
      <c r="M323" s="16"/>
      <c r="N323" s="16"/>
      <c r="O323" s="16"/>
      <c r="P323" s="16"/>
      <c r="Q323" s="16"/>
    </row>
    <row r="324" spans="1:17" ht="12.75" x14ac:dyDescent="0.2">
      <c r="A324" s="19"/>
      <c r="B324" s="19"/>
      <c r="C324" s="19"/>
      <c r="D324" s="20"/>
      <c r="E324" s="20"/>
      <c r="F324" s="20"/>
      <c r="G324" s="19"/>
      <c r="H324" s="19"/>
      <c r="I324" s="19"/>
      <c r="J324" s="21"/>
      <c r="K324" s="19"/>
      <c r="L324" s="19"/>
      <c r="M324" s="19"/>
      <c r="N324" s="19"/>
      <c r="O324" s="19"/>
      <c r="P324" s="19"/>
      <c r="Q324" s="19"/>
    </row>
    <row r="325" spans="1:17" ht="12.75" x14ac:dyDescent="0.2">
      <c r="A325" s="16"/>
      <c r="B325" s="16"/>
      <c r="C325" s="16"/>
      <c r="D325" s="17"/>
      <c r="E325" s="17"/>
      <c r="F325" s="17"/>
      <c r="G325" s="16"/>
      <c r="H325" s="16"/>
      <c r="I325" s="16"/>
      <c r="J325" s="18"/>
      <c r="K325" s="16"/>
      <c r="L325" s="16"/>
      <c r="M325" s="16"/>
      <c r="N325" s="16"/>
      <c r="O325" s="16"/>
      <c r="P325" s="16"/>
      <c r="Q325" s="16"/>
    </row>
    <row r="326" spans="1:17" ht="12.75" x14ac:dyDescent="0.2">
      <c r="A326" s="19"/>
      <c r="B326" s="19"/>
      <c r="C326" s="19"/>
      <c r="D326" s="20"/>
      <c r="E326" s="20"/>
      <c r="F326" s="20"/>
      <c r="G326" s="19"/>
      <c r="H326" s="19"/>
      <c r="I326" s="19"/>
      <c r="J326" s="21"/>
      <c r="K326" s="19"/>
      <c r="L326" s="19"/>
      <c r="M326" s="19"/>
      <c r="N326" s="19"/>
      <c r="O326" s="19"/>
      <c r="P326" s="19"/>
      <c r="Q326" s="19"/>
    </row>
    <row r="327" spans="1:17" ht="12.75" x14ac:dyDescent="0.2">
      <c r="A327" s="16"/>
      <c r="B327" s="16"/>
      <c r="C327" s="16"/>
      <c r="D327" s="17"/>
      <c r="E327" s="17"/>
      <c r="F327" s="17"/>
      <c r="G327" s="16"/>
      <c r="H327" s="16"/>
      <c r="I327" s="16"/>
      <c r="J327" s="18"/>
      <c r="K327" s="16"/>
      <c r="L327" s="16"/>
      <c r="M327" s="16"/>
      <c r="N327" s="16"/>
      <c r="O327" s="16"/>
      <c r="P327" s="16"/>
      <c r="Q327" s="16"/>
    </row>
    <row r="328" spans="1:17" ht="12.75" x14ac:dyDescent="0.2">
      <c r="A328" s="19"/>
      <c r="B328" s="19"/>
      <c r="C328" s="19"/>
      <c r="D328" s="20"/>
      <c r="E328" s="20"/>
      <c r="F328" s="20"/>
      <c r="G328" s="19"/>
      <c r="H328" s="19"/>
      <c r="I328" s="19"/>
      <c r="J328" s="21"/>
      <c r="K328" s="19"/>
      <c r="L328" s="19"/>
      <c r="M328" s="19"/>
      <c r="N328" s="19"/>
      <c r="O328" s="19"/>
      <c r="P328" s="19"/>
      <c r="Q328" s="19"/>
    </row>
    <row r="329" spans="1:17" ht="12.75" x14ac:dyDescent="0.2">
      <c r="A329" s="16"/>
      <c r="B329" s="16"/>
      <c r="C329" s="16"/>
      <c r="D329" s="17"/>
      <c r="E329" s="17"/>
      <c r="F329" s="17"/>
      <c r="G329" s="16"/>
      <c r="H329" s="16"/>
      <c r="I329" s="16"/>
      <c r="J329" s="18"/>
      <c r="K329" s="16"/>
      <c r="L329" s="16"/>
      <c r="M329" s="16"/>
      <c r="N329" s="16"/>
      <c r="O329" s="16"/>
      <c r="P329" s="16"/>
      <c r="Q329" s="16"/>
    </row>
    <row r="330" spans="1:17" ht="12.75" x14ac:dyDescent="0.2">
      <c r="A330" s="19"/>
      <c r="B330" s="19"/>
      <c r="C330" s="19"/>
      <c r="D330" s="20"/>
      <c r="E330" s="20"/>
      <c r="F330" s="20"/>
      <c r="G330" s="19"/>
      <c r="H330" s="19"/>
      <c r="I330" s="19"/>
      <c r="J330" s="21"/>
      <c r="K330" s="19"/>
      <c r="L330" s="19"/>
      <c r="M330" s="19"/>
      <c r="N330" s="19"/>
      <c r="O330" s="19"/>
      <c r="P330" s="19"/>
      <c r="Q330" s="19"/>
    </row>
    <row r="331" spans="1:17" ht="12.75" x14ac:dyDescent="0.2">
      <c r="A331" s="16"/>
      <c r="B331" s="16"/>
      <c r="C331" s="16"/>
      <c r="D331" s="17"/>
      <c r="E331" s="17"/>
      <c r="F331" s="17"/>
      <c r="G331" s="16"/>
      <c r="H331" s="16"/>
      <c r="I331" s="16"/>
      <c r="J331" s="18"/>
      <c r="K331" s="16"/>
      <c r="L331" s="16"/>
      <c r="M331" s="16"/>
      <c r="N331" s="16"/>
      <c r="O331" s="16"/>
      <c r="P331" s="16"/>
      <c r="Q331" s="16"/>
    </row>
    <row r="332" spans="1:17" ht="12.75" x14ac:dyDescent="0.2">
      <c r="A332" s="19"/>
      <c r="B332" s="19"/>
      <c r="C332" s="19"/>
      <c r="D332" s="20"/>
      <c r="E332" s="20"/>
      <c r="F332" s="20"/>
      <c r="G332" s="19"/>
      <c r="H332" s="19"/>
      <c r="I332" s="19"/>
      <c r="J332" s="21"/>
      <c r="K332" s="19"/>
      <c r="L332" s="19"/>
      <c r="M332" s="19"/>
      <c r="N332" s="19"/>
      <c r="O332" s="19"/>
      <c r="P332" s="19"/>
      <c r="Q332" s="19"/>
    </row>
    <row r="333" spans="1:17" ht="12.75" x14ac:dyDescent="0.2">
      <c r="A333" s="16"/>
      <c r="B333" s="16"/>
      <c r="C333" s="16"/>
      <c r="D333" s="17"/>
      <c r="E333" s="17"/>
      <c r="F333" s="17"/>
      <c r="G333" s="16"/>
      <c r="H333" s="16"/>
      <c r="I333" s="16"/>
      <c r="J333" s="18"/>
      <c r="K333" s="16"/>
      <c r="L333" s="16"/>
      <c r="M333" s="16"/>
      <c r="N333" s="16"/>
      <c r="O333" s="16"/>
      <c r="P333" s="16"/>
      <c r="Q333" s="16"/>
    </row>
    <row r="334" spans="1:17" ht="12.75" x14ac:dyDescent="0.2">
      <c r="A334" s="19"/>
      <c r="B334" s="19"/>
      <c r="C334" s="19"/>
      <c r="D334" s="20"/>
      <c r="E334" s="20"/>
      <c r="F334" s="20"/>
      <c r="G334" s="19"/>
      <c r="H334" s="19"/>
      <c r="I334" s="19"/>
      <c r="J334" s="21"/>
      <c r="K334" s="19"/>
      <c r="L334" s="19"/>
      <c r="M334" s="19"/>
      <c r="N334" s="19"/>
      <c r="O334" s="19"/>
      <c r="P334" s="19"/>
      <c r="Q334" s="19"/>
    </row>
    <row r="335" spans="1:17" ht="12.75" x14ac:dyDescent="0.2">
      <c r="A335" s="16"/>
      <c r="B335" s="16"/>
      <c r="C335" s="16"/>
      <c r="D335" s="17"/>
      <c r="E335" s="17"/>
      <c r="F335" s="17"/>
      <c r="G335" s="16"/>
      <c r="H335" s="16"/>
      <c r="I335" s="16"/>
      <c r="J335" s="18"/>
      <c r="K335" s="16"/>
      <c r="L335" s="16"/>
      <c r="M335" s="16"/>
      <c r="N335" s="16"/>
      <c r="O335" s="16"/>
      <c r="P335" s="16"/>
      <c r="Q335" s="16"/>
    </row>
    <row r="336" spans="1:17" ht="12.75" x14ac:dyDescent="0.2">
      <c r="A336" s="19"/>
      <c r="B336" s="19"/>
      <c r="C336" s="19"/>
      <c r="D336" s="20"/>
      <c r="E336" s="20"/>
      <c r="F336" s="20"/>
      <c r="G336" s="19"/>
      <c r="H336" s="19"/>
      <c r="I336" s="19"/>
      <c r="J336" s="21"/>
      <c r="K336" s="19"/>
      <c r="L336" s="19"/>
      <c r="M336" s="19"/>
      <c r="N336" s="19"/>
      <c r="O336" s="19"/>
      <c r="P336" s="19"/>
      <c r="Q336" s="19"/>
    </row>
    <row r="337" spans="1:17" ht="12.75" x14ac:dyDescent="0.2">
      <c r="A337" s="16"/>
      <c r="B337" s="16"/>
      <c r="C337" s="16"/>
      <c r="D337" s="17"/>
      <c r="E337" s="17"/>
      <c r="F337" s="17"/>
      <c r="G337" s="16"/>
      <c r="H337" s="16"/>
      <c r="I337" s="16"/>
      <c r="J337" s="18"/>
      <c r="K337" s="16"/>
      <c r="L337" s="16"/>
      <c r="M337" s="16"/>
      <c r="N337" s="16"/>
      <c r="O337" s="16"/>
      <c r="P337" s="16"/>
      <c r="Q337" s="16"/>
    </row>
    <row r="338" spans="1:17" ht="12.75" x14ac:dyDescent="0.2">
      <c r="A338" s="19"/>
      <c r="B338" s="19"/>
      <c r="C338" s="19"/>
      <c r="D338" s="20"/>
      <c r="E338" s="20"/>
      <c r="F338" s="20"/>
      <c r="G338" s="19"/>
      <c r="H338" s="19"/>
      <c r="I338" s="19"/>
      <c r="J338" s="21"/>
      <c r="K338" s="19"/>
      <c r="L338" s="19"/>
      <c r="M338" s="19"/>
      <c r="N338" s="19"/>
      <c r="O338" s="19"/>
      <c r="P338" s="19"/>
      <c r="Q338" s="19"/>
    </row>
    <row r="339" spans="1:17" ht="12.75" x14ac:dyDescent="0.2">
      <c r="A339" s="16"/>
      <c r="B339" s="16"/>
      <c r="C339" s="16"/>
      <c r="D339" s="17"/>
      <c r="E339" s="17"/>
      <c r="F339" s="17"/>
      <c r="G339" s="16"/>
      <c r="H339" s="16"/>
      <c r="I339" s="16"/>
      <c r="J339" s="18"/>
      <c r="K339" s="16"/>
      <c r="L339" s="16"/>
      <c r="M339" s="16"/>
      <c r="N339" s="16"/>
      <c r="O339" s="16"/>
      <c r="P339" s="16"/>
      <c r="Q339" s="16"/>
    </row>
    <row r="340" spans="1:17" ht="12.75" x14ac:dyDescent="0.2">
      <c r="A340" s="19"/>
      <c r="B340" s="19"/>
      <c r="C340" s="19"/>
      <c r="D340" s="20"/>
      <c r="E340" s="20"/>
      <c r="F340" s="20"/>
      <c r="G340" s="19"/>
      <c r="H340" s="19"/>
      <c r="I340" s="19"/>
      <c r="J340" s="21"/>
      <c r="K340" s="19"/>
      <c r="L340" s="19"/>
      <c r="M340" s="19"/>
      <c r="N340" s="19"/>
      <c r="O340" s="19"/>
      <c r="P340" s="19"/>
      <c r="Q340" s="19"/>
    </row>
    <row r="341" spans="1:17" ht="12.75" x14ac:dyDescent="0.2">
      <c r="A341" s="16"/>
      <c r="B341" s="16"/>
      <c r="C341" s="16"/>
      <c r="D341" s="17"/>
      <c r="E341" s="17"/>
      <c r="F341" s="17"/>
      <c r="G341" s="16"/>
      <c r="H341" s="16"/>
      <c r="I341" s="16"/>
      <c r="J341" s="18"/>
      <c r="K341" s="16"/>
      <c r="L341" s="16"/>
      <c r="M341" s="16"/>
      <c r="N341" s="16"/>
      <c r="O341" s="16"/>
      <c r="P341" s="16"/>
      <c r="Q341" s="16"/>
    </row>
    <row r="342" spans="1:17" ht="12.75" x14ac:dyDescent="0.2">
      <c r="A342" s="19"/>
      <c r="B342" s="19"/>
      <c r="C342" s="19"/>
      <c r="D342" s="20"/>
      <c r="E342" s="20"/>
      <c r="F342" s="20"/>
      <c r="G342" s="19"/>
      <c r="H342" s="19"/>
      <c r="I342" s="19"/>
      <c r="J342" s="21"/>
      <c r="K342" s="19"/>
      <c r="L342" s="19"/>
      <c r="M342" s="19"/>
      <c r="N342" s="19"/>
      <c r="O342" s="19"/>
      <c r="P342" s="19"/>
      <c r="Q342" s="19"/>
    </row>
    <row r="343" spans="1:17" ht="12.75" x14ac:dyDescent="0.2">
      <c r="A343" s="16"/>
      <c r="B343" s="16"/>
      <c r="C343" s="16"/>
      <c r="D343" s="17"/>
      <c r="E343" s="17"/>
      <c r="F343" s="17"/>
      <c r="G343" s="16"/>
      <c r="H343" s="16"/>
      <c r="I343" s="16"/>
      <c r="J343" s="18"/>
      <c r="K343" s="16"/>
      <c r="L343" s="16"/>
      <c r="M343" s="16"/>
      <c r="N343" s="16"/>
      <c r="O343" s="16"/>
      <c r="P343" s="16"/>
      <c r="Q343" s="16"/>
    </row>
    <row r="344" spans="1:17" ht="12.75" x14ac:dyDescent="0.2">
      <c r="A344" s="19"/>
      <c r="B344" s="19"/>
      <c r="C344" s="19"/>
      <c r="D344" s="20"/>
      <c r="E344" s="20"/>
      <c r="F344" s="20"/>
      <c r="G344" s="19"/>
      <c r="H344" s="19"/>
      <c r="I344" s="19"/>
      <c r="J344" s="21"/>
      <c r="K344" s="19"/>
      <c r="L344" s="19"/>
      <c r="M344" s="19"/>
      <c r="N344" s="19"/>
      <c r="O344" s="19"/>
      <c r="P344" s="19"/>
      <c r="Q344" s="19"/>
    </row>
    <row r="345" spans="1:17" ht="12.75" x14ac:dyDescent="0.2">
      <c r="A345" s="16"/>
      <c r="B345" s="16"/>
      <c r="C345" s="16"/>
      <c r="D345" s="17"/>
      <c r="E345" s="17"/>
      <c r="F345" s="17"/>
      <c r="G345" s="16"/>
      <c r="H345" s="16"/>
      <c r="I345" s="16"/>
      <c r="J345" s="18"/>
      <c r="K345" s="16"/>
      <c r="L345" s="16"/>
      <c r="M345" s="16"/>
      <c r="N345" s="16"/>
      <c r="O345" s="16"/>
      <c r="P345" s="16"/>
      <c r="Q345" s="16"/>
    </row>
    <row r="346" spans="1:17" ht="12.75" x14ac:dyDescent="0.2">
      <c r="A346" s="19"/>
      <c r="B346" s="19"/>
      <c r="C346" s="19"/>
      <c r="D346" s="20"/>
      <c r="E346" s="20"/>
      <c r="F346" s="20"/>
      <c r="G346" s="19"/>
      <c r="H346" s="19"/>
      <c r="I346" s="19"/>
      <c r="J346" s="21"/>
      <c r="K346" s="19"/>
      <c r="L346" s="19"/>
      <c r="M346" s="19"/>
      <c r="N346" s="19"/>
      <c r="O346" s="19"/>
      <c r="P346" s="19"/>
      <c r="Q346" s="19"/>
    </row>
    <row r="347" spans="1:17" ht="12.75" x14ac:dyDescent="0.2">
      <c r="A347" s="16"/>
      <c r="B347" s="16"/>
      <c r="C347" s="16"/>
      <c r="D347" s="17"/>
      <c r="E347" s="17"/>
      <c r="F347" s="17"/>
      <c r="G347" s="16"/>
      <c r="H347" s="16"/>
      <c r="I347" s="16"/>
      <c r="J347" s="18"/>
      <c r="K347" s="16"/>
      <c r="L347" s="16"/>
      <c r="M347" s="16"/>
      <c r="N347" s="16"/>
      <c r="O347" s="16"/>
      <c r="P347" s="16"/>
      <c r="Q347" s="16"/>
    </row>
    <row r="348" spans="1:17" ht="12.75" x14ac:dyDescent="0.2">
      <c r="A348" s="19"/>
      <c r="B348" s="19"/>
      <c r="C348" s="19"/>
      <c r="D348" s="20"/>
      <c r="E348" s="20"/>
      <c r="F348" s="20"/>
      <c r="G348" s="19"/>
      <c r="H348" s="19"/>
      <c r="I348" s="19"/>
      <c r="J348" s="21"/>
      <c r="K348" s="19"/>
      <c r="L348" s="19"/>
      <c r="M348" s="19"/>
      <c r="N348" s="19"/>
      <c r="O348" s="19"/>
      <c r="P348" s="19"/>
      <c r="Q348" s="19"/>
    </row>
    <row r="349" spans="1:17" ht="12.75" x14ac:dyDescent="0.2">
      <c r="A349" s="16"/>
      <c r="B349" s="16"/>
      <c r="C349" s="16"/>
      <c r="D349" s="17"/>
      <c r="E349" s="17"/>
      <c r="F349" s="17"/>
      <c r="G349" s="16"/>
      <c r="H349" s="16"/>
      <c r="I349" s="16"/>
      <c r="J349" s="18"/>
      <c r="K349" s="16"/>
      <c r="L349" s="16"/>
      <c r="M349" s="16"/>
      <c r="N349" s="16"/>
      <c r="O349" s="16"/>
      <c r="P349" s="16"/>
      <c r="Q349" s="16"/>
    </row>
    <row r="350" spans="1:17" ht="12.75" x14ac:dyDescent="0.2">
      <c r="A350" s="19"/>
      <c r="B350" s="19"/>
      <c r="C350" s="19"/>
      <c r="D350" s="20"/>
      <c r="E350" s="20"/>
      <c r="F350" s="20"/>
      <c r="G350" s="19"/>
      <c r="H350" s="19"/>
      <c r="I350" s="19"/>
      <c r="J350" s="21"/>
      <c r="K350" s="19"/>
      <c r="L350" s="19"/>
      <c r="M350" s="19"/>
      <c r="N350" s="19"/>
      <c r="O350" s="19"/>
      <c r="P350" s="19"/>
      <c r="Q350" s="19"/>
    </row>
    <row r="351" spans="1:17" ht="12.75" x14ac:dyDescent="0.2">
      <c r="A351" s="16"/>
      <c r="B351" s="16"/>
      <c r="C351" s="16"/>
      <c r="D351" s="17"/>
      <c r="E351" s="17"/>
      <c r="F351" s="17"/>
      <c r="G351" s="16"/>
      <c r="H351" s="16"/>
      <c r="I351" s="16"/>
      <c r="J351" s="18"/>
      <c r="K351" s="16"/>
      <c r="L351" s="16"/>
      <c r="M351" s="16"/>
      <c r="N351" s="16"/>
      <c r="O351" s="16"/>
      <c r="P351" s="16"/>
      <c r="Q351" s="16"/>
    </row>
    <row r="352" spans="1:17" ht="12.75" x14ac:dyDescent="0.2">
      <c r="A352" s="19"/>
      <c r="B352" s="19"/>
      <c r="C352" s="19"/>
      <c r="D352" s="20"/>
      <c r="E352" s="20"/>
      <c r="F352" s="20"/>
      <c r="G352" s="19"/>
      <c r="H352" s="19"/>
      <c r="I352" s="19"/>
      <c r="J352" s="21"/>
      <c r="K352" s="19"/>
      <c r="L352" s="19"/>
      <c r="M352" s="19"/>
      <c r="N352" s="19"/>
      <c r="O352" s="19"/>
      <c r="P352" s="19"/>
      <c r="Q352" s="19"/>
    </row>
    <row r="353" spans="1:17" ht="12.75" x14ac:dyDescent="0.2">
      <c r="A353" s="16"/>
      <c r="B353" s="16"/>
      <c r="C353" s="16"/>
      <c r="D353" s="17"/>
      <c r="E353" s="17"/>
      <c r="F353" s="17"/>
      <c r="G353" s="16"/>
      <c r="H353" s="16"/>
      <c r="I353" s="16"/>
      <c r="J353" s="18"/>
      <c r="K353" s="16"/>
      <c r="L353" s="16"/>
      <c r="M353" s="16"/>
      <c r="N353" s="16"/>
      <c r="O353" s="16"/>
      <c r="P353" s="16"/>
      <c r="Q353" s="16"/>
    </row>
    <row r="354" spans="1:17" ht="12.75" x14ac:dyDescent="0.2">
      <c r="A354" s="19"/>
      <c r="B354" s="19"/>
      <c r="C354" s="19"/>
      <c r="D354" s="20"/>
      <c r="E354" s="20"/>
      <c r="F354" s="20"/>
      <c r="G354" s="19"/>
      <c r="H354" s="19"/>
      <c r="I354" s="19"/>
      <c r="J354" s="21"/>
      <c r="K354" s="19"/>
      <c r="L354" s="19"/>
      <c r="M354" s="19"/>
      <c r="N354" s="19"/>
      <c r="O354" s="19"/>
      <c r="P354" s="19"/>
      <c r="Q354" s="19"/>
    </row>
  </sheetData>
  <autoFilter ref="A1:Q256"/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8"/>
  <sheetViews>
    <sheetView zoomScaleNormal="100" workbookViewId="0">
      <pane ySplit="1" topLeftCell="A2" activePane="bottomLeft" state="frozen"/>
      <selection activeCell="C1" sqref="C1"/>
      <selection pane="bottomLeft" activeCell="D252" sqref="D252"/>
    </sheetView>
  </sheetViews>
  <sheetFormatPr defaultRowHeight="12.75" x14ac:dyDescent="0.2"/>
  <cols>
    <col min="1" max="1" width="42" customWidth="1"/>
    <col min="2" max="2" width="28" customWidth="1"/>
    <col min="3" max="3" width="24.42578125" bestFit="1" customWidth="1"/>
    <col min="4" max="4" width="18.42578125" customWidth="1"/>
    <col min="5" max="5" width="18.5703125" customWidth="1"/>
    <col min="6" max="6" width="20.7109375" customWidth="1"/>
    <col min="7" max="7" width="20.28515625" customWidth="1"/>
    <col min="8" max="8" width="18.85546875" bestFit="1" customWidth="1"/>
    <col min="9" max="10" width="19.85546875" customWidth="1"/>
    <col min="11" max="11" width="14.28515625" customWidth="1"/>
  </cols>
  <sheetData>
    <row r="1" spans="1:11" x14ac:dyDescent="0.2">
      <c r="A1" s="2" t="s">
        <v>1</v>
      </c>
      <c r="B1" s="1" t="s">
        <v>2</v>
      </c>
      <c r="C1" s="3" t="s">
        <v>3</v>
      </c>
      <c r="D1" s="3" t="s">
        <v>4</v>
      </c>
      <c r="E1" s="3" t="s">
        <v>431</v>
      </c>
      <c r="F1" s="2" t="s">
        <v>5</v>
      </c>
      <c r="G1" s="2" t="s">
        <v>432</v>
      </c>
      <c r="H1" s="2" t="s">
        <v>6</v>
      </c>
      <c r="I1" s="4" t="s">
        <v>7</v>
      </c>
      <c r="J1" s="4" t="s">
        <v>444</v>
      </c>
      <c r="K1" s="2" t="s">
        <v>8</v>
      </c>
    </row>
    <row r="2" spans="1:11" x14ac:dyDescent="0.2">
      <c r="A2" t="s">
        <v>398</v>
      </c>
      <c r="B2" s="8" t="s">
        <v>10</v>
      </c>
      <c r="C2" s="15">
        <f>14688/12</f>
        <v>1224</v>
      </c>
      <c r="D2" s="15">
        <v>2200</v>
      </c>
      <c r="E2" s="15">
        <f t="shared" ref="E2:E15" si="0">SUM(C2:D2)</f>
        <v>3424</v>
      </c>
      <c r="F2" s="8" t="s">
        <v>11</v>
      </c>
      <c r="G2" s="8" t="s">
        <v>11</v>
      </c>
      <c r="H2" s="8"/>
      <c r="I2" s="9"/>
      <c r="J2" s="9"/>
      <c r="K2" s="8"/>
    </row>
    <row r="3" spans="1:11" x14ac:dyDescent="0.2">
      <c r="A3" t="s">
        <v>12</v>
      </c>
      <c r="B3" s="13" t="s">
        <v>13</v>
      </c>
      <c r="C3" s="12">
        <f>32560/12</f>
        <v>2713.3333333333335</v>
      </c>
      <c r="D3" s="12">
        <v>0</v>
      </c>
      <c r="E3" s="12">
        <f t="shared" si="0"/>
        <v>2713.3333333333335</v>
      </c>
      <c r="F3" s="13" t="s">
        <v>11</v>
      </c>
      <c r="G3" s="13" t="s">
        <v>11</v>
      </c>
      <c r="H3" s="13"/>
      <c r="I3" s="14"/>
      <c r="J3" s="14"/>
      <c r="K3" s="13"/>
    </row>
    <row r="4" spans="1:11" x14ac:dyDescent="0.2">
      <c r="A4" t="s">
        <v>14</v>
      </c>
      <c r="B4" s="8" t="s">
        <v>15</v>
      </c>
      <c r="C4" s="15">
        <f>8400/12</f>
        <v>700</v>
      </c>
      <c r="D4" s="15">
        <v>150</v>
      </c>
      <c r="E4" s="15">
        <f t="shared" si="0"/>
        <v>850</v>
      </c>
      <c r="F4" s="8" t="s">
        <v>16</v>
      </c>
      <c r="G4" s="8" t="s">
        <v>11</v>
      </c>
      <c r="H4" s="8"/>
      <c r="I4" s="9"/>
      <c r="J4" s="9"/>
      <c r="K4" s="8"/>
    </row>
    <row r="5" spans="1:11" x14ac:dyDescent="0.2">
      <c r="A5" t="s">
        <v>17</v>
      </c>
      <c r="B5" s="13" t="s">
        <v>18</v>
      </c>
      <c r="C5" s="12">
        <f>100800/12</f>
        <v>8400</v>
      </c>
      <c r="D5" s="12">
        <f>6200/12</f>
        <v>516.66666666666663</v>
      </c>
      <c r="E5" s="12">
        <f t="shared" si="0"/>
        <v>8916.6666666666661</v>
      </c>
      <c r="F5" s="13" t="s">
        <v>19</v>
      </c>
      <c r="G5" s="13" t="s">
        <v>11</v>
      </c>
      <c r="H5" s="13"/>
      <c r="I5" s="14"/>
      <c r="J5" s="14"/>
      <c r="K5" s="13"/>
    </row>
    <row r="6" spans="1:11" x14ac:dyDescent="0.2">
      <c r="A6" t="s">
        <v>131</v>
      </c>
      <c r="B6" s="8" t="s">
        <v>21</v>
      </c>
      <c r="C6" s="15">
        <f>9000/12</f>
        <v>750</v>
      </c>
      <c r="D6" s="15">
        <f>5000/12</f>
        <v>416.66666666666669</v>
      </c>
      <c r="E6" s="15">
        <f t="shared" si="0"/>
        <v>1166.6666666666667</v>
      </c>
      <c r="F6" s="8" t="s">
        <v>22</v>
      </c>
      <c r="G6" s="8" t="s">
        <v>85</v>
      </c>
      <c r="H6" s="8"/>
      <c r="I6" s="9"/>
      <c r="J6" s="9"/>
      <c r="K6" s="8"/>
    </row>
    <row r="7" spans="1:11" x14ac:dyDescent="0.2">
      <c r="A7" t="s">
        <v>23</v>
      </c>
      <c r="B7" s="13" t="s">
        <v>24</v>
      </c>
      <c r="C7" s="12">
        <f>84000/12</f>
        <v>7000</v>
      </c>
      <c r="D7" s="12">
        <v>0</v>
      </c>
      <c r="E7" s="12">
        <f t="shared" si="0"/>
        <v>7000</v>
      </c>
      <c r="F7" s="13" t="s">
        <v>25</v>
      </c>
      <c r="G7" s="13" t="s">
        <v>11</v>
      </c>
      <c r="H7" s="13"/>
      <c r="I7" s="14"/>
      <c r="J7" s="14"/>
      <c r="K7" s="13"/>
    </row>
    <row r="8" spans="1:11" x14ac:dyDescent="0.2">
      <c r="A8" s="8" t="s">
        <v>26</v>
      </c>
      <c r="B8" s="8" t="s">
        <v>27</v>
      </c>
      <c r="C8" s="15">
        <f>18000/12</f>
        <v>1500</v>
      </c>
      <c r="D8" s="15">
        <v>0</v>
      </c>
      <c r="E8" s="15">
        <f t="shared" si="0"/>
        <v>1500</v>
      </c>
      <c r="F8" s="8" t="s">
        <v>28</v>
      </c>
      <c r="G8" s="8" t="s">
        <v>11</v>
      </c>
      <c r="H8" s="8"/>
      <c r="I8" s="9"/>
      <c r="J8" s="9"/>
      <c r="K8" s="8"/>
    </row>
    <row r="9" spans="1:11" x14ac:dyDescent="0.2">
      <c r="A9" t="s">
        <v>398</v>
      </c>
      <c r="B9" s="13" t="s">
        <v>29</v>
      </c>
      <c r="C9" s="12">
        <f>14400/12</f>
        <v>1200</v>
      </c>
      <c r="D9" s="12">
        <v>0</v>
      </c>
      <c r="E9" s="12">
        <f t="shared" si="0"/>
        <v>1200</v>
      </c>
      <c r="F9" s="13" t="s">
        <v>30</v>
      </c>
      <c r="G9" s="13" t="s">
        <v>59</v>
      </c>
      <c r="H9" s="13"/>
      <c r="I9" s="14"/>
      <c r="J9" s="14"/>
      <c r="K9" s="13"/>
    </row>
    <row r="10" spans="1:11" x14ac:dyDescent="0.2">
      <c r="A10" t="s">
        <v>424</v>
      </c>
      <c r="B10" s="8" t="s">
        <v>32</v>
      </c>
      <c r="C10" s="15">
        <f>23079/12</f>
        <v>1923.25</v>
      </c>
      <c r="D10" s="15">
        <v>0</v>
      </c>
      <c r="E10" s="15">
        <f t="shared" si="0"/>
        <v>1923.25</v>
      </c>
      <c r="F10" s="8" t="s">
        <v>11</v>
      </c>
      <c r="G10" s="8" t="s">
        <v>11</v>
      </c>
      <c r="H10" s="8"/>
      <c r="I10" s="9"/>
      <c r="J10" s="9"/>
      <c r="K10" s="8"/>
    </row>
    <row r="11" spans="1:11" x14ac:dyDescent="0.2">
      <c r="A11" t="s">
        <v>33</v>
      </c>
      <c r="B11" s="13" t="s">
        <v>34</v>
      </c>
      <c r="C11" s="12">
        <f>14400/12</f>
        <v>1200</v>
      </c>
      <c r="D11" s="12">
        <v>0</v>
      </c>
      <c r="E11" s="12">
        <f t="shared" si="0"/>
        <v>1200</v>
      </c>
      <c r="F11" s="13" t="s">
        <v>25</v>
      </c>
      <c r="G11" s="13" t="s">
        <v>11</v>
      </c>
      <c r="H11" s="13"/>
      <c r="I11" s="14"/>
      <c r="J11" s="14"/>
      <c r="K11" s="13"/>
    </row>
    <row r="12" spans="1:11" x14ac:dyDescent="0.2">
      <c r="A12" t="s">
        <v>35</v>
      </c>
      <c r="B12" s="8" t="s">
        <v>36</v>
      </c>
      <c r="C12" s="15">
        <f>11880/12</f>
        <v>990</v>
      </c>
      <c r="D12" s="15">
        <v>0</v>
      </c>
      <c r="E12" s="15">
        <f t="shared" si="0"/>
        <v>990</v>
      </c>
      <c r="F12" s="8" t="s">
        <v>37</v>
      </c>
      <c r="G12" s="8" t="s">
        <v>435</v>
      </c>
      <c r="H12" s="8"/>
      <c r="I12" s="9"/>
      <c r="J12" s="9"/>
      <c r="K12" s="8"/>
    </row>
    <row r="13" spans="1:11" x14ac:dyDescent="0.2">
      <c r="A13" t="s">
        <v>12</v>
      </c>
      <c r="B13" s="13" t="s">
        <v>38</v>
      </c>
      <c r="C13" s="12">
        <f>25980/12</f>
        <v>2165</v>
      </c>
      <c r="D13" s="12">
        <v>0</v>
      </c>
      <c r="E13" s="12">
        <f t="shared" si="0"/>
        <v>2165</v>
      </c>
      <c r="F13" s="13" t="s">
        <v>39</v>
      </c>
      <c r="G13" s="25" t="s">
        <v>436</v>
      </c>
      <c r="H13" s="13"/>
      <c r="I13" s="14"/>
      <c r="J13" s="14"/>
      <c r="K13" s="13"/>
    </row>
    <row r="14" spans="1:11" x14ac:dyDescent="0.2">
      <c r="A14" t="s">
        <v>35</v>
      </c>
      <c r="B14" s="8" t="s">
        <v>40</v>
      </c>
      <c r="C14" s="15">
        <f>34800/12</f>
        <v>2900</v>
      </c>
      <c r="D14" s="15">
        <v>0</v>
      </c>
      <c r="E14" s="15">
        <f t="shared" si="0"/>
        <v>2900</v>
      </c>
      <c r="F14" s="8" t="s">
        <v>41</v>
      </c>
      <c r="G14" s="8" t="s">
        <v>11</v>
      </c>
      <c r="H14" s="8"/>
      <c r="I14" s="9"/>
      <c r="J14" s="9"/>
      <c r="K14" s="8"/>
    </row>
    <row r="15" spans="1:11" x14ac:dyDescent="0.2">
      <c r="A15" t="s">
        <v>42</v>
      </c>
      <c r="B15" s="13" t="s">
        <v>43</v>
      </c>
      <c r="C15" s="12">
        <f>30000/12</f>
        <v>2500</v>
      </c>
      <c r="D15" s="12">
        <v>0</v>
      </c>
      <c r="E15" s="12">
        <f t="shared" si="0"/>
        <v>2500</v>
      </c>
      <c r="F15" s="13" t="s">
        <v>44</v>
      </c>
      <c r="G15" s="13" t="s">
        <v>11</v>
      </c>
      <c r="H15" s="13"/>
      <c r="I15" s="14"/>
      <c r="J15" s="14"/>
      <c r="K15" s="13"/>
    </row>
    <row r="16" spans="1:11" x14ac:dyDescent="0.2">
      <c r="A16" t="s">
        <v>99</v>
      </c>
      <c r="B16" s="8" t="s">
        <v>46</v>
      </c>
      <c r="C16" s="15">
        <f>30000/12</f>
        <v>2500</v>
      </c>
      <c r="D16" s="15">
        <v>0</v>
      </c>
      <c r="E16" s="15">
        <f t="shared" ref="E16:E79" si="1">SUM(C16:D16)</f>
        <v>2500</v>
      </c>
      <c r="F16" s="8" t="s">
        <v>47</v>
      </c>
      <c r="G16" s="8" t="s">
        <v>345</v>
      </c>
      <c r="H16" s="8"/>
      <c r="I16" s="9"/>
      <c r="J16" s="9"/>
      <c r="K16" s="8"/>
    </row>
    <row r="17" spans="1:11" x14ac:dyDescent="0.2">
      <c r="A17" t="s">
        <v>48</v>
      </c>
      <c r="B17" s="13" t="s">
        <v>49</v>
      </c>
      <c r="C17" s="12">
        <f>16364.64/12</f>
        <v>1363.72</v>
      </c>
      <c r="D17" s="12">
        <f>2040/12</f>
        <v>170</v>
      </c>
      <c r="E17" s="12">
        <f t="shared" si="1"/>
        <v>1533.72</v>
      </c>
      <c r="F17" s="13" t="s">
        <v>50</v>
      </c>
      <c r="G17" s="13" t="s">
        <v>11</v>
      </c>
      <c r="H17" s="13"/>
      <c r="I17" s="14"/>
      <c r="J17" s="14"/>
      <c r="K17" s="13"/>
    </row>
    <row r="18" spans="1:11" x14ac:dyDescent="0.2">
      <c r="A18" t="s">
        <v>425</v>
      </c>
      <c r="B18" s="8" t="s">
        <v>52</v>
      </c>
      <c r="C18" s="15">
        <f>39600/12</f>
        <v>3300</v>
      </c>
      <c r="D18" s="15">
        <f>44400/12</f>
        <v>3700</v>
      </c>
      <c r="E18" s="15">
        <f t="shared" si="1"/>
        <v>7000</v>
      </c>
      <c r="F18" s="8" t="s">
        <v>11</v>
      </c>
      <c r="G18" s="8" t="s">
        <v>11</v>
      </c>
      <c r="H18" s="8"/>
      <c r="I18" s="9"/>
      <c r="J18" s="9"/>
      <c r="K18" s="8"/>
    </row>
    <row r="19" spans="1:11" x14ac:dyDescent="0.2">
      <c r="A19" s="13" t="s">
        <v>26</v>
      </c>
      <c r="B19" s="13" t="s">
        <v>53</v>
      </c>
      <c r="C19" s="12">
        <v>1600</v>
      </c>
      <c r="D19" s="12">
        <v>180</v>
      </c>
      <c r="E19" s="12">
        <f t="shared" si="1"/>
        <v>1780</v>
      </c>
      <c r="F19" s="13" t="s">
        <v>11</v>
      </c>
      <c r="G19" s="13" t="s">
        <v>11</v>
      </c>
      <c r="H19" s="13"/>
      <c r="I19" s="14"/>
      <c r="J19" s="14"/>
      <c r="K19" s="13"/>
    </row>
    <row r="20" spans="1:11" x14ac:dyDescent="0.2">
      <c r="A20" t="s">
        <v>12</v>
      </c>
      <c r="B20" s="8" t="s">
        <v>54</v>
      </c>
      <c r="C20" s="15">
        <f>28680/12</f>
        <v>2390</v>
      </c>
      <c r="D20" s="15">
        <v>0</v>
      </c>
      <c r="E20" s="15">
        <f t="shared" si="1"/>
        <v>2390</v>
      </c>
      <c r="F20" s="8" t="s">
        <v>11</v>
      </c>
      <c r="G20" s="8" t="s">
        <v>11</v>
      </c>
      <c r="H20" s="8"/>
      <c r="I20" s="9"/>
      <c r="J20" s="9"/>
      <c r="K20" s="8"/>
    </row>
    <row r="21" spans="1:11" x14ac:dyDescent="0.2">
      <c r="A21" t="s">
        <v>425</v>
      </c>
      <c r="B21" s="13" t="s">
        <v>55</v>
      </c>
      <c r="C21" s="12">
        <v>11172</v>
      </c>
      <c r="D21" s="12">
        <v>0</v>
      </c>
      <c r="E21" s="12">
        <f t="shared" si="1"/>
        <v>11172</v>
      </c>
      <c r="F21" s="13" t="s">
        <v>56</v>
      </c>
      <c r="G21" s="13" t="s">
        <v>433</v>
      </c>
      <c r="H21" s="13"/>
      <c r="I21" s="14"/>
      <c r="J21" s="14"/>
      <c r="K21" s="13"/>
    </row>
    <row r="22" spans="1:11" x14ac:dyDescent="0.2">
      <c r="A22" t="s">
        <v>57</v>
      </c>
      <c r="B22" s="8" t="s">
        <v>58</v>
      </c>
      <c r="C22" s="15">
        <f>15600/12</f>
        <v>1300</v>
      </c>
      <c r="D22" s="15">
        <v>300</v>
      </c>
      <c r="E22" s="15">
        <f t="shared" si="1"/>
        <v>1600</v>
      </c>
      <c r="F22" s="8" t="s">
        <v>59</v>
      </c>
      <c r="G22" s="8" t="s">
        <v>59</v>
      </c>
      <c r="H22" s="8"/>
      <c r="I22" s="9"/>
      <c r="J22" s="9"/>
      <c r="K22" s="8"/>
    </row>
    <row r="23" spans="1:11" x14ac:dyDescent="0.2">
      <c r="A23" t="s">
        <v>48</v>
      </c>
      <c r="B23" s="13" t="s">
        <v>60</v>
      </c>
      <c r="C23" s="12">
        <f>18000/12</f>
        <v>1500</v>
      </c>
      <c r="D23" s="12">
        <v>0</v>
      </c>
      <c r="E23" s="12">
        <f t="shared" si="1"/>
        <v>1500</v>
      </c>
      <c r="F23" s="13" t="s">
        <v>61</v>
      </c>
      <c r="G23" s="13" t="s">
        <v>434</v>
      </c>
      <c r="H23" s="13"/>
      <c r="I23" s="14"/>
      <c r="J23" s="14"/>
      <c r="K23" s="13"/>
    </row>
    <row r="24" spans="1:11" x14ac:dyDescent="0.2">
      <c r="A24" s="8" t="s">
        <v>26</v>
      </c>
      <c r="B24" s="8" t="s">
        <v>62</v>
      </c>
      <c r="C24" s="15">
        <f>14400/12</f>
        <v>1200</v>
      </c>
      <c r="D24" s="15">
        <v>0</v>
      </c>
      <c r="E24" s="15">
        <f t="shared" si="1"/>
        <v>1200</v>
      </c>
      <c r="F24" s="8" t="s">
        <v>63</v>
      </c>
      <c r="G24" s="8" t="s">
        <v>11</v>
      </c>
      <c r="H24" s="8"/>
      <c r="I24" s="9"/>
      <c r="J24" s="9"/>
      <c r="K24" s="8"/>
    </row>
    <row r="25" spans="1:11" x14ac:dyDescent="0.2">
      <c r="A25" t="s">
        <v>425</v>
      </c>
      <c r="B25" s="13" t="s">
        <v>64</v>
      </c>
      <c r="C25" s="12">
        <f>48000/12</f>
        <v>4000</v>
      </c>
      <c r="D25" s="12">
        <v>0</v>
      </c>
      <c r="E25" s="12">
        <f t="shared" si="1"/>
        <v>4000</v>
      </c>
      <c r="F25" s="13" t="s">
        <v>65</v>
      </c>
      <c r="G25" s="13" t="s">
        <v>11</v>
      </c>
      <c r="H25" s="13"/>
      <c r="I25" s="14"/>
      <c r="J25" s="14"/>
      <c r="K25" s="13"/>
    </row>
    <row r="26" spans="1:11" x14ac:dyDescent="0.2">
      <c r="A26" t="s">
        <v>66</v>
      </c>
      <c r="B26" s="8" t="s">
        <v>67</v>
      </c>
      <c r="C26" s="15">
        <f>405690/12</f>
        <v>33807.5</v>
      </c>
      <c r="D26" s="15">
        <v>0</v>
      </c>
      <c r="E26" s="15">
        <f t="shared" si="1"/>
        <v>33807.5</v>
      </c>
      <c r="F26" s="8" t="s">
        <v>68</v>
      </c>
      <c r="G26" s="8" t="s">
        <v>85</v>
      </c>
      <c r="H26" s="8"/>
      <c r="I26" s="9"/>
      <c r="J26" s="9"/>
      <c r="K26" s="8"/>
    </row>
    <row r="27" spans="1:11" x14ac:dyDescent="0.2">
      <c r="A27" t="s">
        <v>35</v>
      </c>
      <c r="B27" s="13" t="s">
        <v>69</v>
      </c>
      <c r="C27" s="12">
        <f>89112/12</f>
        <v>7426</v>
      </c>
      <c r="D27" s="12">
        <f>9720/12</f>
        <v>810</v>
      </c>
      <c r="E27" s="12">
        <f t="shared" si="1"/>
        <v>8236</v>
      </c>
      <c r="F27" s="13" t="s">
        <v>70</v>
      </c>
      <c r="G27" s="13" t="s">
        <v>85</v>
      </c>
      <c r="H27" s="13"/>
      <c r="I27" s="14"/>
      <c r="J27" s="14"/>
      <c r="K27" s="13"/>
    </row>
    <row r="28" spans="1:11" x14ac:dyDescent="0.2">
      <c r="A28" t="s">
        <v>71</v>
      </c>
      <c r="B28" s="8" t="s">
        <v>72</v>
      </c>
      <c r="C28" s="15">
        <f>84000/12</f>
        <v>7000</v>
      </c>
      <c r="D28" s="15">
        <f>12000/12</f>
        <v>1000</v>
      </c>
      <c r="E28" s="15">
        <f t="shared" si="1"/>
        <v>8000</v>
      </c>
      <c r="F28" s="8" t="s">
        <v>73</v>
      </c>
      <c r="G28" s="8" t="s">
        <v>257</v>
      </c>
      <c r="H28" s="8"/>
      <c r="I28" s="9"/>
      <c r="J28" s="9"/>
      <c r="K28" s="8"/>
    </row>
    <row r="29" spans="1:11" x14ac:dyDescent="0.2">
      <c r="A29" t="s">
        <v>35</v>
      </c>
      <c r="B29" s="13" t="s">
        <v>74</v>
      </c>
      <c r="C29" s="12">
        <f>27108/12</f>
        <v>2259</v>
      </c>
      <c r="D29" s="12">
        <f>1440/12</f>
        <v>120</v>
      </c>
      <c r="E29" s="12">
        <f t="shared" si="1"/>
        <v>2379</v>
      </c>
      <c r="F29" s="13" t="s">
        <v>75</v>
      </c>
      <c r="G29" s="13" t="s">
        <v>11</v>
      </c>
      <c r="H29" s="13"/>
      <c r="I29" s="14"/>
      <c r="J29" s="14"/>
      <c r="K29" s="13"/>
    </row>
    <row r="30" spans="1:11" x14ac:dyDescent="0.2">
      <c r="A30" t="s">
        <v>426</v>
      </c>
      <c r="B30" s="13" t="s">
        <v>78</v>
      </c>
      <c r="C30" s="12">
        <f>51204/12</f>
        <v>4267</v>
      </c>
      <c r="D30" s="12">
        <v>0</v>
      </c>
      <c r="E30" s="12">
        <f t="shared" si="1"/>
        <v>4267</v>
      </c>
      <c r="F30" s="13" t="s">
        <v>79</v>
      </c>
      <c r="G30" s="13" t="s">
        <v>11</v>
      </c>
      <c r="H30" s="13"/>
      <c r="I30" s="14"/>
      <c r="J30" s="14"/>
      <c r="K30" s="13"/>
    </row>
    <row r="31" spans="1:11" x14ac:dyDescent="0.2">
      <c r="A31" t="s">
        <v>35</v>
      </c>
      <c r="B31" s="8" t="s">
        <v>80</v>
      </c>
      <c r="C31" s="15">
        <f>78000/12</f>
        <v>6500</v>
      </c>
      <c r="D31" s="15">
        <f>6000/12</f>
        <v>500</v>
      </c>
      <c r="E31" s="15">
        <f t="shared" si="1"/>
        <v>7000</v>
      </c>
      <c r="F31" s="8" t="s">
        <v>11</v>
      </c>
      <c r="G31" s="8" t="s">
        <v>11</v>
      </c>
      <c r="H31" s="8"/>
      <c r="I31" s="9"/>
      <c r="J31" s="9"/>
      <c r="K31" s="8"/>
    </row>
    <row r="32" spans="1:11" x14ac:dyDescent="0.2">
      <c r="A32" s="13" t="s">
        <v>26</v>
      </c>
      <c r="B32" s="13" t="s">
        <v>81</v>
      </c>
      <c r="C32" s="12">
        <f>12408/12</f>
        <v>1034</v>
      </c>
      <c r="D32" s="12">
        <f>59400/12</f>
        <v>4950</v>
      </c>
      <c r="E32" s="12">
        <f t="shared" si="1"/>
        <v>5984</v>
      </c>
      <c r="F32" s="13" t="s">
        <v>25</v>
      </c>
      <c r="G32" s="13" t="s">
        <v>11</v>
      </c>
      <c r="H32" s="13"/>
      <c r="I32" s="14"/>
      <c r="J32" s="14"/>
      <c r="K32" s="13"/>
    </row>
    <row r="33" spans="1:11" x14ac:dyDescent="0.2">
      <c r="A33" t="s">
        <v>48</v>
      </c>
      <c r="B33" s="8" t="s">
        <v>82</v>
      </c>
      <c r="C33" s="15">
        <f>42000/12</f>
        <v>3500</v>
      </c>
      <c r="D33" s="15">
        <v>200</v>
      </c>
      <c r="E33" s="15">
        <f t="shared" si="1"/>
        <v>3700</v>
      </c>
      <c r="F33" s="8" t="s">
        <v>83</v>
      </c>
      <c r="G33" s="8" t="s">
        <v>257</v>
      </c>
      <c r="H33" s="8"/>
      <c r="I33" s="9"/>
      <c r="J33" s="9"/>
      <c r="K33" s="8"/>
    </row>
    <row r="34" spans="1:11" x14ac:dyDescent="0.2">
      <c r="A34" t="s">
        <v>71</v>
      </c>
      <c r="B34" s="13" t="s">
        <v>84</v>
      </c>
      <c r="C34" s="12">
        <f>280000/12</f>
        <v>23333.333333333332</v>
      </c>
      <c r="D34" s="12">
        <f>50000/12</f>
        <v>4166.666666666667</v>
      </c>
      <c r="E34" s="12">
        <f t="shared" si="1"/>
        <v>27500</v>
      </c>
      <c r="F34" s="13" t="s">
        <v>85</v>
      </c>
      <c r="G34" s="13" t="s">
        <v>85</v>
      </c>
      <c r="H34" s="13"/>
      <c r="I34" s="14"/>
      <c r="J34" s="14"/>
      <c r="K34" s="13"/>
    </row>
    <row r="35" spans="1:11" x14ac:dyDescent="0.2">
      <c r="A35" t="s">
        <v>398</v>
      </c>
      <c r="B35" s="8" t="s">
        <v>86</v>
      </c>
      <c r="C35" s="15">
        <v>2343</v>
      </c>
      <c r="D35" s="15">
        <v>0</v>
      </c>
      <c r="E35" s="15">
        <f t="shared" si="1"/>
        <v>2343</v>
      </c>
      <c r="F35" s="8" t="s">
        <v>87</v>
      </c>
      <c r="G35" s="8" t="s">
        <v>11</v>
      </c>
      <c r="H35" s="8"/>
      <c r="I35" s="9"/>
      <c r="J35" s="9"/>
      <c r="K35" s="8"/>
    </row>
    <row r="36" spans="1:11" x14ac:dyDescent="0.2">
      <c r="A36" s="13" t="s">
        <v>26</v>
      </c>
      <c r="B36" s="13" t="s">
        <v>88</v>
      </c>
      <c r="C36" s="12">
        <f>30000/12</f>
        <v>2500</v>
      </c>
      <c r="D36" s="12">
        <f>1800/12</f>
        <v>150</v>
      </c>
      <c r="E36" s="12">
        <f t="shared" si="1"/>
        <v>2650</v>
      </c>
      <c r="F36" s="13" t="s">
        <v>89</v>
      </c>
      <c r="G36" s="13" t="s">
        <v>257</v>
      </c>
      <c r="H36" s="13"/>
      <c r="I36" s="14"/>
      <c r="J36" s="14"/>
      <c r="K36" s="13"/>
    </row>
    <row r="37" spans="1:11" x14ac:dyDescent="0.2">
      <c r="A37" t="s">
        <v>427</v>
      </c>
      <c r="B37" s="8" t="s">
        <v>91</v>
      </c>
      <c r="C37" s="15">
        <f>6540/12</f>
        <v>545</v>
      </c>
      <c r="D37" s="15">
        <v>0</v>
      </c>
      <c r="E37" s="15">
        <f t="shared" si="1"/>
        <v>545</v>
      </c>
      <c r="F37" s="8" t="s">
        <v>92</v>
      </c>
      <c r="G37" s="8" t="s">
        <v>11</v>
      </c>
      <c r="H37" s="8"/>
      <c r="I37" s="9"/>
      <c r="J37" s="9"/>
      <c r="K37" s="8"/>
    </row>
    <row r="38" spans="1:11" x14ac:dyDescent="0.2">
      <c r="A38" t="s">
        <v>427</v>
      </c>
      <c r="B38" s="13" t="s">
        <v>93</v>
      </c>
      <c r="C38" s="12">
        <f>18192/12</f>
        <v>1516</v>
      </c>
      <c r="D38" s="12">
        <v>0</v>
      </c>
      <c r="E38" s="12">
        <f t="shared" si="1"/>
        <v>1516</v>
      </c>
      <c r="F38" s="13" t="s">
        <v>94</v>
      </c>
      <c r="G38" s="13" t="s">
        <v>11</v>
      </c>
      <c r="H38" s="13"/>
      <c r="I38" s="14"/>
      <c r="J38" s="14"/>
      <c r="K38" s="13"/>
    </row>
    <row r="39" spans="1:11" x14ac:dyDescent="0.2">
      <c r="A39" t="s">
        <v>398</v>
      </c>
      <c r="B39" s="8" t="s">
        <v>95</v>
      </c>
      <c r="C39" s="15">
        <v>450</v>
      </c>
      <c r="D39" s="15">
        <v>0</v>
      </c>
      <c r="E39" s="15">
        <f t="shared" si="1"/>
        <v>450</v>
      </c>
      <c r="F39" s="8" t="s">
        <v>96</v>
      </c>
      <c r="G39" s="8" t="s">
        <v>345</v>
      </c>
      <c r="H39" s="8"/>
      <c r="I39" s="9"/>
      <c r="J39" s="9"/>
      <c r="K39" s="8"/>
    </row>
    <row r="40" spans="1:11" x14ac:dyDescent="0.2">
      <c r="A40" t="s">
        <v>12</v>
      </c>
      <c r="B40" s="13" t="s">
        <v>97</v>
      </c>
      <c r="C40" s="12">
        <f>96000/12</f>
        <v>8000</v>
      </c>
      <c r="D40" s="12">
        <v>0</v>
      </c>
      <c r="E40" s="12">
        <f t="shared" si="1"/>
        <v>8000</v>
      </c>
      <c r="F40" s="13" t="s">
        <v>98</v>
      </c>
      <c r="G40" s="13" t="s">
        <v>11</v>
      </c>
      <c r="H40" s="13"/>
      <c r="I40" s="14"/>
      <c r="J40" s="14"/>
      <c r="K40" s="13"/>
    </row>
    <row r="41" spans="1:11" x14ac:dyDescent="0.2">
      <c r="A41" t="s">
        <v>99</v>
      </c>
      <c r="B41" s="8" t="s">
        <v>100</v>
      </c>
      <c r="C41" s="15">
        <f>35000/12</f>
        <v>2916.6666666666665</v>
      </c>
      <c r="D41" s="15">
        <f>6800/12</f>
        <v>566.66666666666663</v>
      </c>
      <c r="E41" s="15">
        <f t="shared" si="1"/>
        <v>3483.333333333333</v>
      </c>
      <c r="F41" s="8" t="s">
        <v>101</v>
      </c>
      <c r="G41" s="8" t="s">
        <v>11</v>
      </c>
      <c r="H41" s="8"/>
      <c r="I41" s="9"/>
      <c r="J41" s="9"/>
      <c r="K41" s="8"/>
    </row>
    <row r="42" spans="1:11" x14ac:dyDescent="0.2">
      <c r="A42" t="s">
        <v>71</v>
      </c>
      <c r="B42" s="13" t="s">
        <v>102</v>
      </c>
      <c r="C42" s="12">
        <v>14000</v>
      </c>
      <c r="D42" s="12">
        <v>1000</v>
      </c>
      <c r="E42" s="12">
        <f t="shared" si="1"/>
        <v>15000</v>
      </c>
      <c r="F42" s="13" t="s">
        <v>103</v>
      </c>
      <c r="G42" s="13" t="s">
        <v>85</v>
      </c>
      <c r="H42" s="13"/>
      <c r="I42" s="14"/>
      <c r="J42" s="14"/>
      <c r="K42" s="13"/>
    </row>
    <row r="43" spans="1:11" x14ac:dyDescent="0.2">
      <c r="A43" t="s">
        <v>42</v>
      </c>
      <c r="B43" s="8" t="s">
        <v>104</v>
      </c>
      <c r="C43" s="15">
        <v>3000</v>
      </c>
      <c r="D43" s="15">
        <v>0</v>
      </c>
      <c r="E43" s="15">
        <f t="shared" si="1"/>
        <v>3000</v>
      </c>
      <c r="F43" s="8" t="s">
        <v>44</v>
      </c>
      <c r="G43" s="8" t="s">
        <v>11</v>
      </c>
      <c r="H43" s="8"/>
      <c r="I43" s="9"/>
      <c r="J43" s="9"/>
      <c r="K43" s="8"/>
    </row>
    <row r="44" spans="1:11" x14ac:dyDescent="0.2">
      <c r="A44" t="s">
        <v>57</v>
      </c>
      <c r="B44" s="13" t="s">
        <v>105</v>
      </c>
      <c r="C44" s="12">
        <v>2000</v>
      </c>
      <c r="D44" s="12">
        <v>2000</v>
      </c>
      <c r="E44" s="12">
        <f t="shared" si="1"/>
        <v>4000</v>
      </c>
      <c r="F44" s="13" t="s">
        <v>106</v>
      </c>
      <c r="G44" s="13" t="s">
        <v>11</v>
      </c>
      <c r="H44" s="13"/>
      <c r="I44" s="14"/>
      <c r="J44" s="14"/>
      <c r="K44" s="13"/>
    </row>
    <row r="45" spans="1:11" x14ac:dyDescent="0.2">
      <c r="A45" t="s">
        <v>398</v>
      </c>
      <c r="B45" s="8" t="s">
        <v>107</v>
      </c>
      <c r="C45" s="15">
        <v>2100</v>
      </c>
      <c r="D45" s="15">
        <v>0</v>
      </c>
      <c r="E45" s="15">
        <f t="shared" si="1"/>
        <v>2100</v>
      </c>
      <c r="F45" s="8" t="s">
        <v>108</v>
      </c>
      <c r="G45" s="8" t="s">
        <v>345</v>
      </c>
      <c r="H45" s="8"/>
      <c r="I45" s="9"/>
      <c r="J45" s="9"/>
      <c r="K45" s="8"/>
    </row>
    <row r="46" spans="1:11" x14ac:dyDescent="0.2">
      <c r="A46" t="s">
        <v>427</v>
      </c>
      <c r="B46" s="13" t="s">
        <v>109</v>
      </c>
      <c r="C46" s="12">
        <v>1226</v>
      </c>
      <c r="D46" s="12">
        <v>2400</v>
      </c>
      <c r="E46" s="12">
        <f t="shared" si="1"/>
        <v>3626</v>
      </c>
      <c r="F46" s="13" t="s">
        <v>110</v>
      </c>
      <c r="G46" s="13" t="s">
        <v>345</v>
      </c>
      <c r="H46" s="13"/>
      <c r="I46" s="14"/>
      <c r="J46" s="14"/>
      <c r="K46" s="13"/>
    </row>
    <row r="47" spans="1:11" x14ac:dyDescent="0.2">
      <c r="A47" s="8" t="s">
        <v>26</v>
      </c>
      <c r="B47" s="8" t="s">
        <v>111</v>
      </c>
      <c r="C47" s="15">
        <v>3741.2</v>
      </c>
      <c r="D47" s="15">
        <v>1323</v>
      </c>
      <c r="E47" s="15">
        <f t="shared" si="1"/>
        <v>5064.2</v>
      </c>
      <c r="F47" s="8" t="s">
        <v>112</v>
      </c>
      <c r="G47" s="8" t="s">
        <v>257</v>
      </c>
      <c r="H47" s="8"/>
      <c r="I47" s="9"/>
      <c r="J47" s="9"/>
      <c r="K47" s="8"/>
    </row>
    <row r="48" spans="1:11" x14ac:dyDescent="0.2">
      <c r="A48" t="s">
        <v>48</v>
      </c>
      <c r="B48" s="13" t="s">
        <v>113</v>
      </c>
      <c r="C48" s="12">
        <v>3500</v>
      </c>
      <c r="D48" s="12">
        <v>350</v>
      </c>
      <c r="E48" s="12">
        <f t="shared" si="1"/>
        <v>3850</v>
      </c>
      <c r="F48" s="13" t="s">
        <v>114</v>
      </c>
      <c r="G48" s="13" t="s">
        <v>59</v>
      </c>
      <c r="H48" s="13"/>
      <c r="I48" s="14"/>
      <c r="J48" s="14"/>
      <c r="K48" s="13"/>
    </row>
    <row r="49" spans="1:11" x14ac:dyDescent="0.2">
      <c r="A49" t="s">
        <v>17</v>
      </c>
      <c r="B49" s="8" t="s">
        <v>115</v>
      </c>
      <c r="C49" s="15">
        <v>2500</v>
      </c>
      <c r="D49" s="15">
        <v>150</v>
      </c>
      <c r="E49" s="15">
        <f t="shared" si="1"/>
        <v>2650</v>
      </c>
      <c r="F49" s="8" t="s">
        <v>116</v>
      </c>
      <c r="G49" s="8" t="s">
        <v>11</v>
      </c>
      <c r="H49" s="8"/>
      <c r="I49" s="9"/>
      <c r="J49" s="9"/>
      <c r="K49" s="8"/>
    </row>
    <row r="50" spans="1:11" x14ac:dyDescent="0.2">
      <c r="A50" t="s">
        <v>14</v>
      </c>
      <c r="B50" s="13" t="s">
        <v>117</v>
      </c>
      <c r="C50" s="12">
        <v>1100</v>
      </c>
      <c r="D50" s="12">
        <v>200</v>
      </c>
      <c r="E50" s="12">
        <f t="shared" si="1"/>
        <v>1300</v>
      </c>
      <c r="F50" s="13" t="s">
        <v>30</v>
      </c>
      <c r="G50" s="13" t="s">
        <v>59</v>
      </c>
      <c r="H50" s="13"/>
      <c r="I50" s="14"/>
      <c r="J50" s="14"/>
      <c r="K50" s="13"/>
    </row>
    <row r="51" spans="1:11" x14ac:dyDescent="0.2">
      <c r="A51" t="s">
        <v>398</v>
      </c>
      <c r="B51" s="8" t="s">
        <v>118</v>
      </c>
      <c r="C51" s="15">
        <v>2000</v>
      </c>
      <c r="D51" s="15">
        <v>243</v>
      </c>
      <c r="E51" s="15">
        <f t="shared" si="1"/>
        <v>2243</v>
      </c>
      <c r="F51" s="8" t="s">
        <v>119</v>
      </c>
      <c r="G51" s="8" t="s">
        <v>345</v>
      </c>
      <c r="H51" s="8"/>
      <c r="I51" s="9"/>
      <c r="J51" s="9"/>
      <c r="K51" s="8"/>
    </row>
    <row r="52" spans="1:11" x14ac:dyDescent="0.2">
      <c r="A52" t="s">
        <v>71</v>
      </c>
      <c r="B52" s="13" t="s">
        <v>120</v>
      </c>
      <c r="C52" s="12">
        <v>1200</v>
      </c>
      <c r="D52" s="12">
        <v>0</v>
      </c>
      <c r="E52" s="12">
        <f t="shared" si="1"/>
        <v>1200</v>
      </c>
      <c r="F52" s="13" t="s">
        <v>25</v>
      </c>
      <c r="G52" s="13" t="s">
        <v>11</v>
      </c>
      <c r="H52" s="13"/>
      <c r="I52" s="14"/>
      <c r="J52" s="14"/>
      <c r="K52" s="13"/>
    </row>
    <row r="53" spans="1:11" x14ac:dyDescent="0.2">
      <c r="A53" t="s">
        <v>42</v>
      </c>
      <c r="B53" s="8" t="s">
        <v>121</v>
      </c>
      <c r="C53" s="15">
        <v>4340</v>
      </c>
      <c r="D53" s="15">
        <v>500</v>
      </c>
      <c r="E53" s="15">
        <f t="shared" si="1"/>
        <v>4840</v>
      </c>
      <c r="F53" s="8" t="s">
        <v>85</v>
      </c>
      <c r="G53" s="8" t="s">
        <v>85</v>
      </c>
      <c r="H53" s="8"/>
      <c r="I53" s="9"/>
      <c r="J53" s="9"/>
      <c r="K53" s="8"/>
    </row>
    <row r="54" spans="1:11" x14ac:dyDescent="0.2">
      <c r="A54" t="s">
        <v>427</v>
      </c>
      <c r="B54" s="13" t="s">
        <v>122</v>
      </c>
      <c r="C54" s="12">
        <v>3950</v>
      </c>
      <c r="D54" s="12">
        <v>800</v>
      </c>
      <c r="E54" s="12">
        <f t="shared" si="1"/>
        <v>4750</v>
      </c>
      <c r="F54" s="13" t="s">
        <v>123</v>
      </c>
      <c r="G54" s="13" t="s">
        <v>11</v>
      </c>
      <c r="H54" s="13"/>
      <c r="I54" s="14"/>
      <c r="J54" s="14"/>
      <c r="K54" s="13"/>
    </row>
    <row r="55" spans="1:11" x14ac:dyDescent="0.2">
      <c r="A55" t="s">
        <v>160</v>
      </c>
      <c r="B55" s="8" t="s">
        <v>125</v>
      </c>
      <c r="C55" s="15">
        <v>3300</v>
      </c>
      <c r="D55" s="15">
        <v>400</v>
      </c>
      <c r="E55" s="15">
        <f t="shared" si="1"/>
        <v>3700</v>
      </c>
      <c r="F55" s="8" t="s">
        <v>126</v>
      </c>
      <c r="G55" s="8" t="s">
        <v>11</v>
      </c>
      <c r="H55" s="8"/>
      <c r="I55" s="9"/>
      <c r="J55" s="9"/>
      <c r="K55" s="8"/>
    </row>
    <row r="56" spans="1:11" x14ac:dyDescent="0.2">
      <c r="A56" t="s">
        <v>48</v>
      </c>
      <c r="B56" s="13" t="s">
        <v>127</v>
      </c>
      <c r="C56" s="12">
        <v>2700</v>
      </c>
      <c r="D56" s="12">
        <v>100</v>
      </c>
      <c r="E56" s="12">
        <f t="shared" si="1"/>
        <v>2800</v>
      </c>
      <c r="F56" s="13" t="s">
        <v>128</v>
      </c>
      <c r="G56" s="13" t="s">
        <v>189</v>
      </c>
      <c r="H56" s="13"/>
      <c r="I56" s="14"/>
      <c r="J56" s="14"/>
      <c r="K56" s="13"/>
    </row>
    <row r="57" spans="1:11" x14ac:dyDescent="0.2">
      <c r="A57" t="s">
        <v>398</v>
      </c>
      <c r="B57" s="8" t="s">
        <v>129</v>
      </c>
      <c r="C57" s="15">
        <v>2167</v>
      </c>
      <c r="D57" s="15">
        <v>0</v>
      </c>
      <c r="E57" s="15">
        <f t="shared" si="1"/>
        <v>2167</v>
      </c>
      <c r="F57" s="8" t="s">
        <v>130</v>
      </c>
      <c r="G57" s="26" t="s">
        <v>436</v>
      </c>
      <c r="H57" s="8"/>
      <c r="I57" s="9"/>
      <c r="J57" s="9"/>
      <c r="K57" s="8"/>
    </row>
    <row r="58" spans="1:11" x14ac:dyDescent="0.2">
      <c r="A58" t="s">
        <v>131</v>
      </c>
      <c r="B58" s="13" t="s">
        <v>132</v>
      </c>
      <c r="C58" s="12">
        <v>3500</v>
      </c>
      <c r="D58" s="12">
        <v>0</v>
      </c>
      <c r="E58" s="12">
        <f t="shared" si="1"/>
        <v>3500</v>
      </c>
      <c r="F58" s="13" t="s">
        <v>133</v>
      </c>
      <c r="G58" s="13" t="s">
        <v>439</v>
      </c>
      <c r="H58" s="13"/>
      <c r="I58" s="14"/>
      <c r="J58" s="14"/>
      <c r="K58" s="13"/>
    </row>
    <row r="59" spans="1:11" x14ac:dyDescent="0.2">
      <c r="A59" t="s">
        <v>134</v>
      </c>
      <c r="B59" s="8" t="s">
        <v>135</v>
      </c>
      <c r="C59" s="15">
        <v>800</v>
      </c>
      <c r="D59" s="15">
        <v>0</v>
      </c>
      <c r="E59" s="15">
        <f t="shared" si="1"/>
        <v>800</v>
      </c>
      <c r="F59" s="8" t="s">
        <v>106</v>
      </c>
      <c r="G59" s="8" t="s">
        <v>11</v>
      </c>
      <c r="H59" s="8"/>
      <c r="I59" s="9"/>
      <c r="J59" s="9"/>
      <c r="K59" s="8"/>
    </row>
    <row r="60" spans="1:11" x14ac:dyDescent="0.2">
      <c r="A60" t="s">
        <v>12</v>
      </c>
      <c r="B60" s="13" t="s">
        <v>136</v>
      </c>
      <c r="C60" s="12">
        <v>2000</v>
      </c>
      <c r="D60" s="12">
        <v>0</v>
      </c>
      <c r="E60" s="12">
        <f t="shared" si="1"/>
        <v>2000</v>
      </c>
      <c r="F60" s="13" t="s">
        <v>137</v>
      </c>
      <c r="G60" s="13" t="s">
        <v>11</v>
      </c>
      <c r="H60" s="13"/>
      <c r="I60" s="14"/>
      <c r="J60" s="14"/>
      <c r="K60" s="13"/>
    </row>
    <row r="61" spans="1:11" x14ac:dyDescent="0.2">
      <c r="A61" s="8" t="s">
        <v>26</v>
      </c>
      <c r="B61" s="8" t="s">
        <v>138</v>
      </c>
      <c r="C61" s="15">
        <v>4200</v>
      </c>
      <c r="D61" s="15">
        <v>1800</v>
      </c>
      <c r="E61" s="15">
        <f t="shared" si="1"/>
        <v>6000</v>
      </c>
      <c r="F61" s="8" t="s">
        <v>11</v>
      </c>
      <c r="G61" s="8" t="s">
        <v>11</v>
      </c>
      <c r="H61" s="8"/>
      <c r="I61" s="9"/>
      <c r="J61" s="9"/>
      <c r="K61" s="8"/>
    </row>
    <row r="62" spans="1:11" x14ac:dyDescent="0.2">
      <c r="A62" s="13" t="s">
        <v>26</v>
      </c>
      <c r="B62" s="13" t="s">
        <v>139</v>
      </c>
      <c r="C62" s="12">
        <v>6010.54</v>
      </c>
      <c r="D62" s="12">
        <v>480</v>
      </c>
      <c r="E62" s="12">
        <f t="shared" si="1"/>
        <v>6490.54</v>
      </c>
      <c r="F62" s="13" t="s">
        <v>11</v>
      </c>
      <c r="G62" s="13" t="s">
        <v>11</v>
      </c>
      <c r="H62" s="13"/>
      <c r="I62" s="14"/>
      <c r="J62" s="14"/>
      <c r="K62" s="13"/>
    </row>
    <row r="63" spans="1:11" x14ac:dyDescent="0.2">
      <c r="A63" t="s">
        <v>424</v>
      </c>
      <c r="B63" s="8" t="s">
        <v>140</v>
      </c>
      <c r="C63" s="15">
        <v>1667.83</v>
      </c>
      <c r="D63" s="15">
        <v>0</v>
      </c>
      <c r="E63" s="15">
        <f t="shared" si="1"/>
        <v>1667.83</v>
      </c>
      <c r="F63" s="8" t="s">
        <v>141</v>
      </c>
      <c r="G63" s="8" t="s">
        <v>11</v>
      </c>
      <c r="H63" s="8"/>
      <c r="I63" s="9"/>
      <c r="J63" s="9"/>
      <c r="K63" s="8"/>
    </row>
    <row r="64" spans="1:11" x14ac:dyDescent="0.2">
      <c r="A64" t="s">
        <v>48</v>
      </c>
      <c r="B64" s="13" t="s">
        <v>142</v>
      </c>
      <c r="C64" s="12">
        <v>500</v>
      </c>
      <c r="D64" s="12">
        <v>0</v>
      </c>
      <c r="E64" s="12">
        <f t="shared" si="1"/>
        <v>500</v>
      </c>
      <c r="F64" s="13" t="s">
        <v>143</v>
      </c>
      <c r="G64" s="13" t="s">
        <v>11</v>
      </c>
      <c r="H64" s="13"/>
      <c r="I64" s="14"/>
      <c r="J64" s="14"/>
      <c r="K64" s="13"/>
    </row>
    <row r="65" spans="1:11" x14ac:dyDescent="0.2">
      <c r="A65" t="s">
        <v>160</v>
      </c>
      <c r="B65" s="8" t="s">
        <v>144</v>
      </c>
      <c r="C65" s="15">
        <v>3700</v>
      </c>
      <c r="D65" s="15">
        <v>1000</v>
      </c>
      <c r="E65" s="15">
        <f t="shared" si="1"/>
        <v>4700</v>
      </c>
      <c r="F65" s="8" t="s">
        <v>59</v>
      </c>
      <c r="G65" s="8" t="s">
        <v>59</v>
      </c>
      <c r="H65" s="8"/>
      <c r="I65" s="9"/>
      <c r="J65" s="9"/>
      <c r="K65" s="8"/>
    </row>
    <row r="66" spans="1:11" x14ac:dyDescent="0.2">
      <c r="A66" t="s">
        <v>145</v>
      </c>
      <c r="B66" s="13" t="s">
        <v>146</v>
      </c>
      <c r="C66" s="12">
        <v>2929</v>
      </c>
      <c r="D66" s="12">
        <v>445</v>
      </c>
      <c r="E66" s="12">
        <f t="shared" si="1"/>
        <v>3374</v>
      </c>
      <c r="F66" s="13" t="s">
        <v>147</v>
      </c>
      <c r="G66" s="13" t="s">
        <v>11</v>
      </c>
      <c r="H66" s="13"/>
      <c r="I66" s="14"/>
      <c r="J66" s="14"/>
      <c r="K66" s="13"/>
    </row>
    <row r="67" spans="1:11" x14ac:dyDescent="0.2">
      <c r="A67" t="s">
        <v>42</v>
      </c>
      <c r="B67" s="8" t="s">
        <v>148</v>
      </c>
      <c r="C67" s="15">
        <v>1200</v>
      </c>
      <c r="D67" s="15">
        <v>0</v>
      </c>
      <c r="E67" s="15">
        <f t="shared" si="1"/>
        <v>1200</v>
      </c>
      <c r="F67" s="8" t="s">
        <v>149</v>
      </c>
      <c r="G67" s="8" t="s">
        <v>11</v>
      </c>
      <c r="H67" s="8"/>
      <c r="I67" s="9"/>
      <c r="J67" s="9"/>
      <c r="K67" s="8"/>
    </row>
    <row r="68" spans="1:11" x14ac:dyDescent="0.2">
      <c r="A68" t="s">
        <v>426</v>
      </c>
      <c r="B68" s="13" t="s">
        <v>150</v>
      </c>
      <c r="C68" s="12">
        <v>1875</v>
      </c>
      <c r="D68" s="12">
        <v>308</v>
      </c>
      <c r="E68" s="12">
        <f t="shared" si="1"/>
        <v>2183</v>
      </c>
      <c r="F68" s="13" t="s">
        <v>151</v>
      </c>
      <c r="G68" s="13" t="s">
        <v>11</v>
      </c>
      <c r="H68" s="13"/>
      <c r="I68" s="14"/>
      <c r="J68" s="14"/>
      <c r="K68" s="13"/>
    </row>
    <row r="69" spans="1:11" x14ac:dyDescent="0.2">
      <c r="A69" t="s">
        <v>427</v>
      </c>
      <c r="B69" s="8" t="s">
        <v>152</v>
      </c>
      <c r="C69" s="15">
        <v>1500</v>
      </c>
      <c r="D69" s="15">
        <v>0</v>
      </c>
      <c r="E69" s="15">
        <f t="shared" si="1"/>
        <v>1500</v>
      </c>
      <c r="F69" s="8" t="s">
        <v>153</v>
      </c>
      <c r="G69" s="8" t="s">
        <v>11</v>
      </c>
      <c r="H69" s="8"/>
      <c r="I69" s="9"/>
      <c r="J69" s="9"/>
      <c r="K69" s="8"/>
    </row>
    <row r="70" spans="1:11" x14ac:dyDescent="0.2">
      <c r="A70" t="s">
        <v>71</v>
      </c>
      <c r="B70" s="8" t="s">
        <v>155</v>
      </c>
      <c r="C70" s="15">
        <v>2100</v>
      </c>
      <c r="D70" s="15">
        <v>3200</v>
      </c>
      <c r="E70" s="15">
        <f t="shared" si="1"/>
        <v>5300</v>
      </c>
      <c r="F70" s="8" t="s">
        <v>156</v>
      </c>
      <c r="G70" s="8" t="s">
        <v>11</v>
      </c>
      <c r="H70" s="8"/>
      <c r="I70" s="9"/>
      <c r="J70" s="9"/>
      <c r="K70" s="8"/>
    </row>
    <row r="71" spans="1:11" x14ac:dyDescent="0.2">
      <c r="A71" t="s">
        <v>71</v>
      </c>
      <c r="B71" s="13" t="s">
        <v>157</v>
      </c>
      <c r="C71" s="12">
        <v>1000</v>
      </c>
      <c r="D71" s="12">
        <v>1458</v>
      </c>
      <c r="E71" s="12">
        <f t="shared" si="1"/>
        <v>2458</v>
      </c>
      <c r="F71" s="13" t="s">
        <v>11</v>
      </c>
      <c r="G71" s="13" t="s">
        <v>11</v>
      </c>
      <c r="H71" s="13"/>
      <c r="I71" s="14"/>
      <c r="J71" s="14"/>
      <c r="K71" s="13"/>
    </row>
    <row r="72" spans="1:11" x14ac:dyDescent="0.2">
      <c r="A72" t="s">
        <v>99</v>
      </c>
      <c r="B72" s="8" t="s">
        <v>158</v>
      </c>
      <c r="C72" s="15">
        <v>1500</v>
      </c>
      <c r="D72" s="15">
        <v>500</v>
      </c>
      <c r="E72" s="15">
        <f t="shared" si="1"/>
        <v>2000</v>
      </c>
      <c r="F72" s="8" t="s">
        <v>159</v>
      </c>
      <c r="G72" s="8" t="s">
        <v>433</v>
      </c>
      <c r="H72" s="8"/>
      <c r="I72" s="9"/>
      <c r="J72" s="9"/>
      <c r="K72" s="8"/>
    </row>
    <row r="73" spans="1:11" x14ac:dyDescent="0.2">
      <c r="A73" t="s">
        <v>160</v>
      </c>
      <c r="B73" s="13" t="s">
        <v>161</v>
      </c>
      <c r="C73" s="12">
        <v>8000</v>
      </c>
      <c r="D73" s="12">
        <v>0</v>
      </c>
      <c r="E73" s="12">
        <f t="shared" si="1"/>
        <v>8000</v>
      </c>
      <c r="F73" s="13" t="s">
        <v>162</v>
      </c>
      <c r="G73" s="13" t="s">
        <v>436</v>
      </c>
      <c r="H73" s="13"/>
      <c r="I73" s="14"/>
      <c r="J73" s="14"/>
      <c r="K73" s="13"/>
    </row>
    <row r="74" spans="1:11" x14ac:dyDescent="0.2">
      <c r="A74" t="s">
        <v>426</v>
      </c>
      <c r="B74" s="8" t="s">
        <v>163</v>
      </c>
      <c r="C74" s="15">
        <v>24000</v>
      </c>
      <c r="D74" s="15">
        <v>1000</v>
      </c>
      <c r="E74" s="15">
        <f t="shared" si="1"/>
        <v>25000</v>
      </c>
      <c r="F74" s="8" t="s">
        <v>164</v>
      </c>
      <c r="G74" s="8" t="s">
        <v>85</v>
      </c>
      <c r="H74" s="8"/>
      <c r="I74" s="9"/>
      <c r="J74" s="9"/>
      <c r="K74" s="8"/>
    </row>
    <row r="75" spans="1:11" x14ac:dyDescent="0.2">
      <c r="A75" t="s">
        <v>12</v>
      </c>
      <c r="B75" s="13" t="s">
        <v>165</v>
      </c>
      <c r="C75" s="12">
        <v>3200</v>
      </c>
      <c r="D75" s="12">
        <v>0</v>
      </c>
      <c r="E75" s="12">
        <f t="shared" si="1"/>
        <v>3200</v>
      </c>
      <c r="F75" s="13" t="s">
        <v>166</v>
      </c>
      <c r="G75" s="13" t="s">
        <v>272</v>
      </c>
      <c r="H75" s="13"/>
      <c r="I75" s="14"/>
      <c r="J75" s="14"/>
      <c r="K75" s="13"/>
    </row>
    <row r="76" spans="1:11" x14ac:dyDescent="0.2">
      <c r="A76" t="s">
        <v>71</v>
      </c>
      <c r="B76" s="8" t="s">
        <v>167</v>
      </c>
      <c r="C76" s="15">
        <v>8100</v>
      </c>
      <c r="D76" s="15">
        <v>0</v>
      </c>
      <c r="E76" s="15">
        <f t="shared" si="1"/>
        <v>8100</v>
      </c>
      <c r="F76" s="8" t="s">
        <v>103</v>
      </c>
      <c r="G76" s="8" t="s">
        <v>85</v>
      </c>
      <c r="H76" s="8"/>
      <c r="I76" s="9"/>
      <c r="J76" s="9"/>
      <c r="K76" s="8"/>
    </row>
    <row r="77" spans="1:11" x14ac:dyDescent="0.2">
      <c r="A77" t="s">
        <v>12</v>
      </c>
      <c r="B77" s="13" t="s">
        <v>97</v>
      </c>
      <c r="C77" s="12">
        <v>6500</v>
      </c>
      <c r="D77" s="12">
        <v>200</v>
      </c>
      <c r="E77" s="12">
        <f t="shared" si="1"/>
        <v>6700</v>
      </c>
      <c r="F77" s="13" t="s">
        <v>11</v>
      </c>
      <c r="G77" s="13" t="s">
        <v>11</v>
      </c>
      <c r="H77" s="13"/>
      <c r="I77" s="14"/>
      <c r="J77" s="14"/>
      <c r="K77" s="13"/>
    </row>
    <row r="78" spans="1:11" x14ac:dyDescent="0.2">
      <c r="A78" t="s">
        <v>12</v>
      </c>
      <c r="B78" s="8" t="s">
        <v>97</v>
      </c>
      <c r="C78" s="15">
        <v>9000</v>
      </c>
      <c r="D78" s="15">
        <v>900</v>
      </c>
      <c r="E78" s="15">
        <f t="shared" si="1"/>
        <v>9900</v>
      </c>
      <c r="F78" s="8" t="s">
        <v>11</v>
      </c>
      <c r="G78" s="8" t="s">
        <v>11</v>
      </c>
      <c r="H78" s="8"/>
      <c r="I78" s="9"/>
      <c r="J78" s="9"/>
      <c r="K78" s="8"/>
    </row>
    <row r="79" spans="1:11" x14ac:dyDescent="0.2">
      <c r="A79" t="s">
        <v>12</v>
      </c>
      <c r="B79" s="13" t="s">
        <v>168</v>
      </c>
      <c r="C79" s="12">
        <v>2500</v>
      </c>
      <c r="D79" s="12">
        <v>0</v>
      </c>
      <c r="E79" s="12">
        <f t="shared" si="1"/>
        <v>2500</v>
      </c>
      <c r="F79" s="13" t="s">
        <v>169</v>
      </c>
      <c r="G79" s="13" t="s">
        <v>59</v>
      </c>
      <c r="H79" s="13"/>
      <c r="I79" s="14"/>
      <c r="J79" s="14"/>
      <c r="K79" s="13"/>
    </row>
    <row r="80" spans="1:11" x14ac:dyDescent="0.2">
      <c r="A80" t="s">
        <v>170</v>
      </c>
      <c r="B80" s="8" t="s">
        <v>171</v>
      </c>
      <c r="C80" s="15">
        <v>2700</v>
      </c>
      <c r="D80" s="15">
        <v>200</v>
      </c>
      <c r="E80" s="15">
        <f t="shared" ref="E80:E143" si="2">SUM(C80:D80)</f>
        <v>2900</v>
      </c>
      <c r="F80" s="8" t="s">
        <v>172</v>
      </c>
      <c r="G80" s="8" t="s">
        <v>11</v>
      </c>
      <c r="H80" s="8"/>
      <c r="I80" s="9"/>
      <c r="J80" s="9"/>
      <c r="K80" s="8"/>
    </row>
    <row r="81" spans="1:11" x14ac:dyDescent="0.2">
      <c r="A81" t="s">
        <v>160</v>
      </c>
      <c r="B81" s="13" t="s">
        <v>173</v>
      </c>
      <c r="C81" s="12">
        <v>5759.63</v>
      </c>
      <c r="D81" s="12">
        <v>0</v>
      </c>
      <c r="E81" s="12">
        <f t="shared" si="2"/>
        <v>5759.63</v>
      </c>
      <c r="F81" s="13" t="s">
        <v>174</v>
      </c>
      <c r="G81" s="13" t="s">
        <v>257</v>
      </c>
      <c r="H81" s="13"/>
      <c r="I81" s="14"/>
      <c r="J81" s="14"/>
      <c r="K81" s="13"/>
    </row>
    <row r="82" spans="1:11" x14ac:dyDescent="0.2">
      <c r="A82" t="s">
        <v>398</v>
      </c>
      <c r="B82" s="8" t="s">
        <v>175</v>
      </c>
      <c r="C82" s="15">
        <v>800</v>
      </c>
      <c r="D82" s="15">
        <v>0</v>
      </c>
      <c r="E82" s="15">
        <f t="shared" si="2"/>
        <v>800</v>
      </c>
      <c r="F82" s="8" t="s">
        <v>25</v>
      </c>
      <c r="G82" s="8" t="s">
        <v>11</v>
      </c>
      <c r="H82" s="8"/>
      <c r="I82" s="9"/>
      <c r="J82" s="9"/>
      <c r="K82" s="8"/>
    </row>
    <row r="83" spans="1:11" x14ac:dyDescent="0.2">
      <c r="A83" t="s">
        <v>425</v>
      </c>
      <c r="B83" s="13" t="s">
        <v>176</v>
      </c>
      <c r="C83" s="12">
        <v>1780</v>
      </c>
      <c r="D83" s="12">
        <v>2300</v>
      </c>
      <c r="E83" s="12">
        <f t="shared" si="2"/>
        <v>4080</v>
      </c>
      <c r="F83" s="13" t="s">
        <v>59</v>
      </c>
      <c r="G83" s="13" t="s">
        <v>59</v>
      </c>
      <c r="H83" s="13"/>
      <c r="I83" s="14"/>
      <c r="J83" s="14"/>
      <c r="K83" s="13"/>
    </row>
    <row r="84" spans="1:11" x14ac:dyDescent="0.2">
      <c r="A84" s="8" t="s">
        <v>26</v>
      </c>
      <c r="B84" s="8" t="s">
        <v>177</v>
      </c>
      <c r="C84" s="15">
        <v>2760</v>
      </c>
      <c r="D84" s="15">
        <v>0</v>
      </c>
      <c r="E84" s="15">
        <f t="shared" si="2"/>
        <v>2760</v>
      </c>
      <c r="F84" s="8" t="s">
        <v>178</v>
      </c>
      <c r="G84" s="8" t="s">
        <v>11</v>
      </c>
      <c r="H84" s="8">
        <v>8</v>
      </c>
      <c r="I84" s="9" t="s">
        <v>179</v>
      </c>
      <c r="J84" s="9" t="s">
        <v>179</v>
      </c>
      <c r="K84" s="8"/>
    </row>
    <row r="85" spans="1:11" x14ac:dyDescent="0.2">
      <c r="A85" t="s">
        <v>35</v>
      </c>
      <c r="B85" s="13" t="s">
        <v>84</v>
      </c>
      <c r="C85" s="12">
        <v>13000</v>
      </c>
      <c r="D85" s="12">
        <v>3000</v>
      </c>
      <c r="E85" s="12">
        <f t="shared" si="2"/>
        <v>16000</v>
      </c>
      <c r="F85" s="13" t="s">
        <v>11</v>
      </c>
      <c r="G85" s="13" t="s">
        <v>11</v>
      </c>
      <c r="H85" s="13">
        <v>6</v>
      </c>
      <c r="I85" s="14" t="s">
        <v>179</v>
      </c>
      <c r="J85" s="14" t="s">
        <v>179</v>
      </c>
      <c r="K85" s="13"/>
    </row>
    <row r="86" spans="1:11" x14ac:dyDescent="0.2">
      <c r="A86" t="s">
        <v>48</v>
      </c>
      <c r="B86" s="8" t="s">
        <v>180</v>
      </c>
      <c r="C86" s="15">
        <v>1015</v>
      </c>
      <c r="D86" s="15">
        <v>0</v>
      </c>
      <c r="E86" s="15">
        <f t="shared" si="2"/>
        <v>1015</v>
      </c>
      <c r="F86" s="8" t="s">
        <v>11</v>
      </c>
      <c r="G86" s="8" t="s">
        <v>11</v>
      </c>
      <c r="H86" s="8">
        <v>3</v>
      </c>
      <c r="I86" s="9" t="s">
        <v>179</v>
      </c>
      <c r="J86" s="9" t="s">
        <v>179</v>
      </c>
      <c r="K86" s="8" t="s">
        <v>181</v>
      </c>
    </row>
    <row r="87" spans="1:11" x14ac:dyDescent="0.2">
      <c r="A87" t="s">
        <v>14</v>
      </c>
      <c r="B87" s="13" t="s">
        <v>182</v>
      </c>
      <c r="C87" s="12">
        <v>2900</v>
      </c>
      <c r="D87" s="12">
        <v>0</v>
      </c>
      <c r="E87" s="12">
        <f t="shared" si="2"/>
        <v>2900</v>
      </c>
      <c r="F87" s="13" t="s">
        <v>11</v>
      </c>
      <c r="G87" s="13" t="s">
        <v>11</v>
      </c>
      <c r="H87" s="13">
        <v>3</v>
      </c>
      <c r="I87" s="14" t="s">
        <v>183</v>
      </c>
      <c r="J87" s="14" t="s">
        <v>183</v>
      </c>
      <c r="K87" s="13" t="s">
        <v>181</v>
      </c>
    </row>
    <row r="88" spans="1:11" x14ac:dyDescent="0.2">
      <c r="A88" t="s">
        <v>42</v>
      </c>
      <c r="B88" s="8" t="s">
        <v>184</v>
      </c>
      <c r="C88" s="15">
        <v>3000</v>
      </c>
      <c r="D88" s="15">
        <v>0</v>
      </c>
      <c r="E88" s="15">
        <f t="shared" si="2"/>
        <v>3000</v>
      </c>
      <c r="F88" s="8" t="s">
        <v>143</v>
      </c>
      <c r="G88" s="8" t="s">
        <v>11</v>
      </c>
      <c r="H88" s="8">
        <v>4</v>
      </c>
      <c r="I88" s="9" t="s">
        <v>179</v>
      </c>
      <c r="J88" s="9" t="s">
        <v>179</v>
      </c>
      <c r="K88" s="8" t="s">
        <v>181</v>
      </c>
    </row>
    <row r="89" spans="1:11" x14ac:dyDescent="0.2">
      <c r="A89" t="s">
        <v>17</v>
      </c>
      <c r="B89" s="13" t="s">
        <v>185</v>
      </c>
      <c r="C89" s="12">
        <v>8000</v>
      </c>
      <c r="D89" s="12">
        <v>0</v>
      </c>
      <c r="E89" s="12">
        <f t="shared" si="2"/>
        <v>8000</v>
      </c>
      <c r="F89" s="13" t="s">
        <v>186</v>
      </c>
      <c r="G89" s="13" t="s">
        <v>11</v>
      </c>
      <c r="H89" s="13">
        <v>7</v>
      </c>
      <c r="I89" s="14" t="s">
        <v>179</v>
      </c>
      <c r="J89" s="14" t="s">
        <v>179</v>
      </c>
      <c r="K89" s="13" t="s">
        <v>181</v>
      </c>
    </row>
    <row r="90" spans="1:11" x14ac:dyDescent="0.2">
      <c r="A90" t="s">
        <v>187</v>
      </c>
      <c r="B90" s="8" t="s">
        <v>188</v>
      </c>
      <c r="C90" s="15">
        <v>4850</v>
      </c>
      <c r="D90" s="15">
        <v>1750</v>
      </c>
      <c r="E90" s="15">
        <f t="shared" si="2"/>
        <v>6600</v>
      </c>
      <c r="F90" s="8" t="s">
        <v>189</v>
      </c>
      <c r="G90" s="8" t="s">
        <v>189</v>
      </c>
      <c r="H90" s="8">
        <v>7</v>
      </c>
      <c r="I90" s="9" t="s">
        <v>190</v>
      </c>
      <c r="J90" s="9" t="s">
        <v>190</v>
      </c>
      <c r="K90" s="8" t="s">
        <v>181</v>
      </c>
    </row>
    <row r="91" spans="1:11" x14ac:dyDescent="0.2">
      <c r="A91" t="s">
        <v>71</v>
      </c>
      <c r="B91" s="13" t="s">
        <v>191</v>
      </c>
      <c r="C91" s="12">
        <v>6500</v>
      </c>
      <c r="D91" s="12">
        <v>0</v>
      </c>
      <c r="E91" s="12">
        <f t="shared" si="2"/>
        <v>6500</v>
      </c>
      <c r="F91" s="13" t="s">
        <v>50</v>
      </c>
      <c r="G91" s="13" t="s">
        <v>11</v>
      </c>
      <c r="H91" s="13">
        <v>6</v>
      </c>
      <c r="I91" s="14" t="s">
        <v>179</v>
      </c>
      <c r="J91" s="14" t="s">
        <v>179</v>
      </c>
      <c r="K91" s="13" t="s">
        <v>181</v>
      </c>
    </row>
    <row r="92" spans="1:11" x14ac:dyDescent="0.2">
      <c r="A92" t="s">
        <v>35</v>
      </c>
      <c r="B92" s="8" t="s">
        <v>192</v>
      </c>
      <c r="C92" s="15">
        <v>7158</v>
      </c>
      <c r="D92" s="15">
        <v>3980</v>
      </c>
      <c r="E92" s="15">
        <f t="shared" si="2"/>
        <v>11138</v>
      </c>
      <c r="F92" s="8" t="s">
        <v>11</v>
      </c>
      <c r="G92" s="8" t="s">
        <v>11</v>
      </c>
      <c r="H92" s="8">
        <v>5</v>
      </c>
      <c r="I92" s="9" t="s">
        <v>190</v>
      </c>
      <c r="J92" s="9" t="s">
        <v>190</v>
      </c>
      <c r="K92" s="8" t="s">
        <v>193</v>
      </c>
    </row>
    <row r="93" spans="1:11" x14ac:dyDescent="0.2">
      <c r="A93" t="s">
        <v>71</v>
      </c>
      <c r="B93" s="13" t="s">
        <v>194</v>
      </c>
      <c r="C93" s="12">
        <v>56000</v>
      </c>
      <c r="D93" s="12">
        <v>0</v>
      </c>
      <c r="E93" s="12">
        <f t="shared" si="2"/>
        <v>56000</v>
      </c>
      <c r="F93" s="13" t="s">
        <v>85</v>
      </c>
      <c r="G93" s="13" t="s">
        <v>85</v>
      </c>
      <c r="H93" s="13">
        <v>4</v>
      </c>
      <c r="I93" s="14" t="s">
        <v>190</v>
      </c>
      <c r="J93" s="14" t="s">
        <v>190</v>
      </c>
      <c r="K93" s="13" t="s">
        <v>181</v>
      </c>
    </row>
    <row r="94" spans="1:11" x14ac:dyDescent="0.2">
      <c r="A94" t="s">
        <v>398</v>
      </c>
      <c r="B94" s="8" t="s">
        <v>195</v>
      </c>
      <c r="C94" s="15">
        <v>800</v>
      </c>
      <c r="D94" s="15">
        <v>0</v>
      </c>
      <c r="E94" s="15">
        <f t="shared" si="2"/>
        <v>800</v>
      </c>
      <c r="F94" s="8" t="s">
        <v>196</v>
      </c>
      <c r="G94" s="8" t="s">
        <v>11</v>
      </c>
      <c r="H94" s="8">
        <v>1</v>
      </c>
      <c r="I94" s="9" t="s">
        <v>179</v>
      </c>
      <c r="J94" s="9" t="s">
        <v>179</v>
      </c>
      <c r="K94" s="8" t="s">
        <v>193</v>
      </c>
    </row>
    <row r="95" spans="1:11" x14ac:dyDescent="0.2">
      <c r="A95" t="s">
        <v>48</v>
      </c>
      <c r="B95" s="13" t="s">
        <v>197</v>
      </c>
      <c r="C95" s="12">
        <v>1500</v>
      </c>
      <c r="D95" s="12">
        <v>250</v>
      </c>
      <c r="E95" s="12">
        <f t="shared" si="2"/>
        <v>1750</v>
      </c>
      <c r="F95" s="13" t="s">
        <v>198</v>
      </c>
      <c r="G95" s="13" t="s">
        <v>59</v>
      </c>
      <c r="H95" s="13">
        <v>1</v>
      </c>
      <c r="I95" s="14" t="s">
        <v>179</v>
      </c>
      <c r="J95" s="14" t="s">
        <v>179</v>
      </c>
      <c r="K95" s="13" t="s">
        <v>181</v>
      </c>
    </row>
    <row r="96" spans="1:11" x14ac:dyDescent="0.2">
      <c r="A96" t="s">
        <v>71</v>
      </c>
      <c r="B96" s="8" t="s">
        <v>199</v>
      </c>
      <c r="C96" s="15">
        <v>40000</v>
      </c>
      <c r="D96" s="15">
        <v>0</v>
      </c>
      <c r="E96" s="15">
        <f t="shared" si="2"/>
        <v>40000</v>
      </c>
      <c r="F96" s="8" t="s">
        <v>85</v>
      </c>
      <c r="G96" s="8" t="s">
        <v>85</v>
      </c>
      <c r="H96" s="8">
        <v>5</v>
      </c>
      <c r="I96" s="9" t="s">
        <v>445</v>
      </c>
      <c r="J96" s="9" t="s">
        <v>445</v>
      </c>
      <c r="K96" s="8" t="s">
        <v>201</v>
      </c>
    </row>
    <row r="97" spans="1:11" x14ac:dyDescent="0.2">
      <c r="A97" t="s">
        <v>14</v>
      </c>
      <c r="B97" s="13" t="s">
        <v>202</v>
      </c>
      <c r="C97" s="12">
        <v>2200</v>
      </c>
      <c r="D97" s="12">
        <v>120</v>
      </c>
      <c r="E97" s="12">
        <f t="shared" si="2"/>
        <v>2320</v>
      </c>
      <c r="F97" s="13" t="s">
        <v>203</v>
      </c>
      <c r="G97" s="13" t="s">
        <v>11</v>
      </c>
      <c r="H97" s="13">
        <v>1</v>
      </c>
      <c r="I97" s="14" t="s">
        <v>179</v>
      </c>
      <c r="J97" s="14" t="s">
        <v>179</v>
      </c>
      <c r="K97" s="13" t="s">
        <v>181</v>
      </c>
    </row>
    <row r="98" spans="1:11" x14ac:dyDescent="0.2">
      <c r="A98" t="s">
        <v>187</v>
      </c>
      <c r="B98" s="8" t="s">
        <v>205</v>
      </c>
      <c r="C98" s="15">
        <v>1000</v>
      </c>
      <c r="D98" s="15">
        <v>200</v>
      </c>
      <c r="E98" s="15">
        <f t="shared" si="2"/>
        <v>1200</v>
      </c>
      <c r="F98" s="8" t="s">
        <v>206</v>
      </c>
      <c r="G98" s="8" t="s">
        <v>11</v>
      </c>
      <c r="H98" s="8">
        <v>4</v>
      </c>
      <c r="I98" s="9" t="s">
        <v>179</v>
      </c>
      <c r="J98" s="9" t="s">
        <v>179</v>
      </c>
      <c r="K98" s="8" t="s">
        <v>181</v>
      </c>
    </row>
    <row r="99" spans="1:11" x14ac:dyDescent="0.2">
      <c r="A99" t="s">
        <v>426</v>
      </c>
      <c r="B99" s="13" t="s">
        <v>207</v>
      </c>
      <c r="C99" s="12">
        <v>4770</v>
      </c>
      <c r="D99" s="12">
        <v>0</v>
      </c>
      <c r="E99" s="12">
        <f t="shared" si="2"/>
        <v>4770</v>
      </c>
      <c r="F99" s="13" t="s">
        <v>208</v>
      </c>
      <c r="G99" s="13" t="s">
        <v>11</v>
      </c>
      <c r="H99" s="13">
        <v>7</v>
      </c>
      <c r="I99" s="14" t="s">
        <v>179</v>
      </c>
      <c r="J99" s="14" t="s">
        <v>179</v>
      </c>
      <c r="K99" s="13" t="s">
        <v>181</v>
      </c>
    </row>
    <row r="100" spans="1:11" x14ac:dyDescent="0.2">
      <c r="A100" t="s">
        <v>71</v>
      </c>
      <c r="B100" s="8" t="s">
        <v>209</v>
      </c>
      <c r="C100" s="15">
        <v>6000</v>
      </c>
      <c r="D100" s="15">
        <v>0</v>
      </c>
      <c r="E100" s="15">
        <f t="shared" si="2"/>
        <v>6000</v>
      </c>
      <c r="F100" s="8" t="s">
        <v>103</v>
      </c>
      <c r="G100" s="8" t="s">
        <v>85</v>
      </c>
      <c r="H100" s="8">
        <v>9</v>
      </c>
      <c r="I100" s="9" t="s">
        <v>190</v>
      </c>
      <c r="J100" s="9" t="s">
        <v>190</v>
      </c>
      <c r="K100" s="8" t="s">
        <v>181</v>
      </c>
    </row>
    <row r="101" spans="1:11" x14ac:dyDescent="0.2">
      <c r="A101" t="s">
        <v>210</v>
      </c>
      <c r="B101" s="13" t="s">
        <v>211</v>
      </c>
      <c r="C101" s="12">
        <v>785</v>
      </c>
      <c r="D101" s="12">
        <v>11.35</v>
      </c>
      <c r="E101" s="12">
        <f t="shared" si="2"/>
        <v>796.35</v>
      </c>
      <c r="F101" s="13" t="s">
        <v>212</v>
      </c>
      <c r="G101" s="13" t="s">
        <v>11</v>
      </c>
      <c r="H101" s="13">
        <v>3</v>
      </c>
      <c r="I101" s="14" t="s">
        <v>179</v>
      </c>
      <c r="J101" s="14" t="s">
        <v>179</v>
      </c>
      <c r="K101" s="13" t="s">
        <v>181</v>
      </c>
    </row>
    <row r="102" spans="1:11" x14ac:dyDescent="0.2">
      <c r="A102" t="s">
        <v>23</v>
      </c>
      <c r="B102" s="8" t="s">
        <v>213</v>
      </c>
      <c r="C102" s="15">
        <v>7200</v>
      </c>
      <c r="D102" s="15">
        <v>0</v>
      </c>
      <c r="E102" s="15">
        <f t="shared" si="2"/>
        <v>7200</v>
      </c>
      <c r="F102" s="8" t="s">
        <v>85</v>
      </c>
      <c r="G102" s="8" t="s">
        <v>85</v>
      </c>
      <c r="H102" s="8">
        <v>5</v>
      </c>
      <c r="I102" s="9" t="s">
        <v>179</v>
      </c>
      <c r="J102" s="9" t="s">
        <v>179</v>
      </c>
      <c r="K102" s="8" t="s">
        <v>181</v>
      </c>
    </row>
    <row r="103" spans="1:11" x14ac:dyDescent="0.2">
      <c r="A103" t="s">
        <v>160</v>
      </c>
      <c r="B103" s="13" t="s">
        <v>214</v>
      </c>
      <c r="C103" s="12">
        <v>1700</v>
      </c>
      <c r="D103" s="12">
        <v>100</v>
      </c>
      <c r="E103" s="12">
        <f t="shared" si="2"/>
        <v>1800</v>
      </c>
      <c r="F103" s="13" t="s">
        <v>11</v>
      </c>
      <c r="G103" s="13" t="s">
        <v>11</v>
      </c>
      <c r="H103" s="13">
        <v>4</v>
      </c>
      <c r="I103" s="14" t="s">
        <v>179</v>
      </c>
      <c r="J103" s="14" t="s">
        <v>179</v>
      </c>
      <c r="K103" s="13" t="s">
        <v>193</v>
      </c>
    </row>
    <row r="104" spans="1:11" x14ac:dyDescent="0.2">
      <c r="A104" t="s">
        <v>425</v>
      </c>
      <c r="B104" s="8" t="s">
        <v>215</v>
      </c>
      <c r="C104" s="15">
        <v>4000</v>
      </c>
      <c r="D104" s="15">
        <v>0</v>
      </c>
      <c r="E104" s="15">
        <f t="shared" si="2"/>
        <v>4000</v>
      </c>
      <c r="F104" s="8" t="s">
        <v>216</v>
      </c>
      <c r="G104" s="8" t="s">
        <v>433</v>
      </c>
      <c r="H104" s="8">
        <v>4</v>
      </c>
      <c r="I104" s="9" t="s">
        <v>179</v>
      </c>
      <c r="J104" s="9" t="s">
        <v>179</v>
      </c>
      <c r="K104" s="8" t="s">
        <v>181</v>
      </c>
    </row>
    <row r="105" spans="1:11" x14ac:dyDescent="0.2">
      <c r="A105" s="13" t="s">
        <v>26</v>
      </c>
      <c r="B105" s="13" t="s">
        <v>217</v>
      </c>
      <c r="C105" s="12">
        <v>15500</v>
      </c>
      <c r="D105" s="12">
        <v>5000</v>
      </c>
      <c r="E105" s="12">
        <f t="shared" si="2"/>
        <v>20500</v>
      </c>
      <c r="F105" s="13" t="s">
        <v>85</v>
      </c>
      <c r="G105" s="13" t="s">
        <v>85</v>
      </c>
      <c r="H105" s="13">
        <v>1</v>
      </c>
      <c r="I105" s="14" t="s">
        <v>190</v>
      </c>
      <c r="J105" s="14" t="s">
        <v>190</v>
      </c>
      <c r="K105" s="13" t="s">
        <v>181</v>
      </c>
    </row>
    <row r="106" spans="1:11" x14ac:dyDescent="0.2">
      <c r="A106" t="s">
        <v>160</v>
      </c>
      <c r="B106" s="8" t="s">
        <v>218</v>
      </c>
      <c r="C106" s="15">
        <v>1000</v>
      </c>
      <c r="D106" s="15">
        <v>100</v>
      </c>
      <c r="E106" s="15">
        <f t="shared" si="2"/>
        <v>1100</v>
      </c>
      <c r="F106" s="8" t="s">
        <v>219</v>
      </c>
      <c r="G106" s="8" t="s">
        <v>11</v>
      </c>
      <c r="H106" s="8">
        <v>1</v>
      </c>
      <c r="I106" s="9" t="s">
        <v>179</v>
      </c>
      <c r="J106" s="9" t="s">
        <v>179</v>
      </c>
      <c r="K106" s="8" t="s">
        <v>181</v>
      </c>
    </row>
    <row r="107" spans="1:11" x14ac:dyDescent="0.2">
      <c r="A107" t="s">
        <v>398</v>
      </c>
      <c r="B107" s="13" t="s">
        <v>220</v>
      </c>
      <c r="C107" s="12">
        <v>3200</v>
      </c>
      <c r="D107" s="12">
        <v>0</v>
      </c>
      <c r="E107" s="12">
        <f t="shared" si="2"/>
        <v>3200</v>
      </c>
      <c r="F107" s="13" t="s">
        <v>25</v>
      </c>
      <c r="G107" s="13" t="s">
        <v>11</v>
      </c>
      <c r="H107" s="13">
        <v>5</v>
      </c>
      <c r="I107" s="14" t="s">
        <v>179</v>
      </c>
      <c r="J107" s="14" t="s">
        <v>179</v>
      </c>
      <c r="K107" s="13" t="s">
        <v>181</v>
      </c>
    </row>
    <row r="108" spans="1:11" x14ac:dyDescent="0.2">
      <c r="A108" t="s">
        <v>425</v>
      </c>
      <c r="B108" s="8" t="s">
        <v>221</v>
      </c>
      <c r="C108" s="15">
        <v>2800</v>
      </c>
      <c r="D108" s="15">
        <v>0</v>
      </c>
      <c r="E108" s="15">
        <f t="shared" si="2"/>
        <v>2800</v>
      </c>
      <c r="F108" s="8" t="s">
        <v>106</v>
      </c>
      <c r="G108" s="8" t="s">
        <v>11</v>
      </c>
      <c r="H108" s="8">
        <v>1</v>
      </c>
      <c r="I108" s="9" t="s">
        <v>179</v>
      </c>
      <c r="J108" s="9" t="s">
        <v>179</v>
      </c>
      <c r="K108" s="8" t="s">
        <v>181</v>
      </c>
    </row>
    <row r="109" spans="1:11" x14ac:dyDescent="0.2">
      <c r="A109" t="s">
        <v>57</v>
      </c>
      <c r="B109" s="13" t="s">
        <v>140</v>
      </c>
      <c r="C109" s="12">
        <v>1500</v>
      </c>
      <c r="D109" s="12">
        <v>0</v>
      </c>
      <c r="E109" s="12">
        <f t="shared" si="2"/>
        <v>1500</v>
      </c>
      <c r="F109" s="13" t="s">
        <v>106</v>
      </c>
      <c r="G109" s="13" t="s">
        <v>11</v>
      </c>
      <c r="H109" s="13">
        <v>2</v>
      </c>
      <c r="I109" s="14" t="s">
        <v>179</v>
      </c>
      <c r="J109" s="14" t="s">
        <v>179</v>
      </c>
      <c r="K109" s="13" t="s">
        <v>181</v>
      </c>
    </row>
    <row r="110" spans="1:11" x14ac:dyDescent="0.2">
      <c r="A110" s="8" t="s">
        <v>26</v>
      </c>
      <c r="B110" s="8" t="s">
        <v>222</v>
      </c>
      <c r="C110" s="15">
        <v>4200</v>
      </c>
      <c r="D110" s="15">
        <v>1000</v>
      </c>
      <c r="E110" s="15">
        <f t="shared" si="2"/>
        <v>5200</v>
      </c>
      <c r="F110" s="8" t="s">
        <v>11</v>
      </c>
      <c r="G110" s="8" t="s">
        <v>11</v>
      </c>
      <c r="H110" s="8">
        <v>4</v>
      </c>
      <c r="I110" s="9" t="s">
        <v>179</v>
      </c>
      <c r="J110" s="9" t="s">
        <v>179</v>
      </c>
      <c r="K110" s="8" t="s">
        <v>193</v>
      </c>
    </row>
    <row r="111" spans="1:11" x14ac:dyDescent="0.2">
      <c r="A111" s="13" t="s">
        <v>26</v>
      </c>
      <c r="B111" s="13" t="s">
        <v>223</v>
      </c>
      <c r="C111" s="12">
        <v>11380</v>
      </c>
      <c r="D111" s="12">
        <v>2200</v>
      </c>
      <c r="E111" s="12">
        <f t="shared" si="2"/>
        <v>13580</v>
      </c>
      <c r="F111" s="13" t="s">
        <v>11</v>
      </c>
      <c r="G111" s="13" t="s">
        <v>11</v>
      </c>
      <c r="H111" s="13">
        <v>4</v>
      </c>
      <c r="I111" s="14" t="s">
        <v>190</v>
      </c>
      <c r="J111" s="14" t="s">
        <v>190</v>
      </c>
      <c r="K111" s="13" t="s">
        <v>181</v>
      </c>
    </row>
    <row r="112" spans="1:11" x14ac:dyDescent="0.2">
      <c r="A112" t="s">
        <v>71</v>
      </c>
      <c r="B112" s="8" t="s">
        <v>224</v>
      </c>
      <c r="C112" s="15">
        <v>20000</v>
      </c>
      <c r="D112" s="15">
        <v>5000</v>
      </c>
      <c r="E112" s="15">
        <f t="shared" si="2"/>
        <v>25000</v>
      </c>
      <c r="F112" s="8" t="s">
        <v>85</v>
      </c>
      <c r="G112" s="8" t="s">
        <v>85</v>
      </c>
      <c r="H112" s="8">
        <v>4</v>
      </c>
      <c r="I112" s="9" t="s">
        <v>183</v>
      </c>
      <c r="J112" s="9" t="s">
        <v>183</v>
      </c>
      <c r="K112" s="8" t="s">
        <v>201</v>
      </c>
    </row>
    <row r="113" spans="1:11" x14ac:dyDescent="0.2">
      <c r="A113" t="s">
        <v>428</v>
      </c>
      <c r="B113" s="13" t="s">
        <v>226</v>
      </c>
      <c r="C113" s="12">
        <v>3400</v>
      </c>
      <c r="D113" s="12">
        <v>0</v>
      </c>
      <c r="E113" s="12">
        <f t="shared" si="2"/>
        <v>3400</v>
      </c>
      <c r="F113" s="13" t="s">
        <v>25</v>
      </c>
      <c r="G113" s="13" t="s">
        <v>11</v>
      </c>
      <c r="H113" s="13">
        <v>5</v>
      </c>
      <c r="I113" s="14" t="s">
        <v>179</v>
      </c>
      <c r="J113" s="14" t="s">
        <v>179</v>
      </c>
      <c r="K113" s="13" t="s">
        <v>193</v>
      </c>
    </row>
    <row r="114" spans="1:11" x14ac:dyDescent="0.2">
      <c r="A114" t="s">
        <v>71</v>
      </c>
      <c r="B114" s="8" t="s">
        <v>227</v>
      </c>
      <c r="C114" s="15">
        <v>25000</v>
      </c>
      <c r="D114" s="15">
        <v>0</v>
      </c>
      <c r="E114" s="15">
        <f t="shared" si="2"/>
        <v>25000</v>
      </c>
      <c r="F114" s="8" t="s">
        <v>228</v>
      </c>
      <c r="G114" s="8" t="s">
        <v>85</v>
      </c>
      <c r="H114" s="8">
        <v>4</v>
      </c>
      <c r="I114" s="9" t="s">
        <v>183</v>
      </c>
      <c r="J114" s="9" t="s">
        <v>183</v>
      </c>
      <c r="K114" s="8" t="s">
        <v>181</v>
      </c>
    </row>
    <row r="115" spans="1:11" x14ac:dyDescent="0.2">
      <c r="A115" s="13" t="s">
        <v>26</v>
      </c>
      <c r="B115" s="13" t="s">
        <v>43</v>
      </c>
      <c r="C115" s="12">
        <v>10270</v>
      </c>
      <c r="D115" s="12">
        <v>0</v>
      </c>
      <c r="E115" s="12">
        <f t="shared" si="2"/>
        <v>10270</v>
      </c>
      <c r="F115" s="13" t="s">
        <v>85</v>
      </c>
      <c r="G115" s="13" t="s">
        <v>85</v>
      </c>
      <c r="H115" s="13">
        <v>4</v>
      </c>
      <c r="I115" s="14" t="s">
        <v>190</v>
      </c>
      <c r="J115" s="14" t="s">
        <v>190</v>
      </c>
      <c r="K115" s="13" t="s">
        <v>181</v>
      </c>
    </row>
    <row r="116" spans="1:11" x14ac:dyDescent="0.2">
      <c r="A116" t="s">
        <v>398</v>
      </c>
      <c r="B116" s="8" t="s">
        <v>229</v>
      </c>
      <c r="C116" s="15">
        <v>2086</v>
      </c>
      <c r="D116" s="15">
        <v>0</v>
      </c>
      <c r="E116" s="15">
        <f t="shared" si="2"/>
        <v>2086</v>
      </c>
      <c r="F116" s="8" t="s">
        <v>230</v>
      </c>
      <c r="G116" s="8" t="s">
        <v>11</v>
      </c>
      <c r="H116" s="8">
        <v>5</v>
      </c>
      <c r="I116" s="9" t="s">
        <v>179</v>
      </c>
      <c r="J116" s="9" t="s">
        <v>179</v>
      </c>
      <c r="K116" s="8" t="s">
        <v>193</v>
      </c>
    </row>
    <row r="117" spans="1:11" x14ac:dyDescent="0.2">
      <c r="A117" s="13" t="s">
        <v>26</v>
      </c>
      <c r="B117" s="13" t="s">
        <v>231</v>
      </c>
      <c r="C117" s="12">
        <v>2201</v>
      </c>
      <c r="D117" s="12">
        <v>0</v>
      </c>
      <c r="E117" s="12">
        <f t="shared" si="2"/>
        <v>2201</v>
      </c>
      <c r="F117" s="13" t="s">
        <v>232</v>
      </c>
      <c r="G117" s="13" t="s">
        <v>345</v>
      </c>
      <c r="H117" s="13">
        <v>1</v>
      </c>
      <c r="I117" s="14" t="s">
        <v>179</v>
      </c>
      <c r="J117" s="14" t="s">
        <v>179</v>
      </c>
      <c r="K117" s="13" t="s">
        <v>193</v>
      </c>
    </row>
    <row r="118" spans="1:11" x14ac:dyDescent="0.2">
      <c r="A118" s="8" t="s">
        <v>26</v>
      </c>
      <c r="B118" s="8" t="s">
        <v>233</v>
      </c>
      <c r="C118" s="15">
        <v>2000</v>
      </c>
      <c r="D118" s="15">
        <v>500</v>
      </c>
      <c r="E118" s="15">
        <f t="shared" si="2"/>
        <v>2500</v>
      </c>
      <c r="F118" s="8" t="s">
        <v>25</v>
      </c>
      <c r="G118" s="8" t="s">
        <v>11</v>
      </c>
      <c r="H118" s="8">
        <v>2</v>
      </c>
      <c r="I118" s="9" t="s">
        <v>179</v>
      </c>
      <c r="J118" s="9" t="s">
        <v>179</v>
      </c>
      <c r="K118" s="8" t="s">
        <v>181</v>
      </c>
    </row>
    <row r="119" spans="1:11" x14ac:dyDescent="0.2">
      <c r="A119" s="8" t="s">
        <v>26</v>
      </c>
      <c r="B119" s="8" t="s">
        <v>234</v>
      </c>
      <c r="C119" s="15">
        <v>1451.86</v>
      </c>
      <c r="D119" s="15">
        <v>5149.58</v>
      </c>
      <c r="E119" s="15">
        <f t="shared" si="2"/>
        <v>6601.44</v>
      </c>
      <c r="F119" s="8" t="s">
        <v>11</v>
      </c>
      <c r="G119" s="8" t="s">
        <v>11</v>
      </c>
      <c r="H119" s="8">
        <v>4</v>
      </c>
      <c r="I119" s="9" t="s">
        <v>179</v>
      </c>
      <c r="J119" s="9" t="s">
        <v>179</v>
      </c>
      <c r="K119" s="8" t="s">
        <v>181</v>
      </c>
    </row>
    <row r="120" spans="1:11" x14ac:dyDescent="0.2">
      <c r="A120" t="s">
        <v>12</v>
      </c>
      <c r="B120" s="13" t="s">
        <v>235</v>
      </c>
      <c r="C120" s="12">
        <v>3500</v>
      </c>
      <c r="D120" s="12">
        <v>0</v>
      </c>
      <c r="E120" s="12">
        <f t="shared" si="2"/>
        <v>3500</v>
      </c>
      <c r="F120" s="13" t="s">
        <v>25</v>
      </c>
      <c r="G120" s="13" t="s">
        <v>11</v>
      </c>
      <c r="H120" s="13">
        <v>3</v>
      </c>
      <c r="I120" s="14" t="s">
        <v>236</v>
      </c>
      <c r="J120" s="14" t="s">
        <v>236</v>
      </c>
      <c r="K120" s="13" t="s">
        <v>181</v>
      </c>
    </row>
    <row r="121" spans="1:11" x14ac:dyDescent="0.2">
      <c r="A121" t="s">
        <v>12</v>
      </c>
      <c r="B121" s="8" t="s">
        <v>237</v>
      </c>
      <c r="C121" s="15">
        <v>3446.6</v>
      </c>
      <c r="D121" s="15">
        <v>0</v>
      </c>
      <c r="E121" s="15">
        <f t="shared" si="2"/>
        <v>3446.6</v>
      </c>
      <c r="F121" s="8" t="s">
        <v>186</v>
      </c>
      <c r="G121" s="8" t="s">
        <v>11</v>
      </c>
      <c r="H121" s="8">
        <v>1.5</v>
      </c>
      <c r="I121" s="9" t="s">
        <v>236</v>
      </c>
      <c r="J121" s="9" t="s">
        <v>236</v>
      </c>
      <c r="K121" s="8" t="s">
        <v>193</v>
      </c>
    </row>
    <row r="122" spans="1:11" x14ac:dyDescent="0.2">
      <c r="A122" t="s">
        <v>57</v>
      </c>
      <c r="B122" s="13" t="s">
        <v>64</v>
      </c>
      <c r="C122" s="12">
        <v>1400</v>
      </c>
      <c r="D122" s="12">
        <v>0</v>
      </c>
      <c r="E122" s="12">
        <f t="shared" si="2"/>
        <v>1400</v>
      </c>
      <c r="F122" s="13" t="s">
        <v>238</v>
      </c>
      <c r="G122" s="13" t="s">
        <v>435</v>
      </c>
      <c r="H122" s="13">
        <v>2</v>
      </c>
      <c r="I122" s="14" t="s">
        <v>179</v>
      </c>
      <c r="J122" s="14" t="s">
        <v>179</v>
      </c>
      <c r="K122" s="13" t="s">
        <v>181</v>
      </c>
    </row>
    <row r="123" spans="1:11" x14ac:dyDescent="0.2">
      <c r="A123" t="s">
        <v>12</v>
      </c>
      <c r="B123" s="8" t="s">
        <v>237</v>
      </c>
      <c r="C123" s="15">
        <v>3265</v>
      </c>
      <c r="D123" s="15">
        <v>0</v>
      </c>
      <c r="E123" s="15">
        <f t="shared" si="2"/>
        <v>3265</v>
      </c>
      <c r="F123" s="8" t="s">
        <v>11</v>
      </c>
      <c r="G123" s="8" t="s">
        <v>11</v>
      </c>
      <c r="H123" s="8">
        <v>4</v>
      </c>
      <c r="I123" s="9" t="s">
        <v>179</v>
      </c>
      <c r="J123" s="9" t="s">
        <v>179</v>
      </c>
      <c r="K123" s="8" t="s">
        <v>181</v>
      </c>
    </row>
    <row r="124" spans="1:11" x14ac:dyDescent="0.2">
      <c r="A124" t="s">
        <v>429</v>
      </c>
      <c r="B124" s="13" t="s">
        <v>240</v>
      </c>
      <c r="C124" s="12">
        <v>2450</v>
      </c>
      <c r="D124" s="12">
        <v>750</v>
      </c>
      <c r="E124" s="12">
        <f t="shared" si="2"/>
        <v>3200</v>
      </c>
      <c r="F124" s="13" t="s">
        <v>30</v>
      </c>
      <c r="G124" s="13" t="s">
        <v>59</v>
      </c>
      <c r="H124" s="13">
        <v>5</v>
      </c>
      <c r="I124" s="14" t="s">
        <v>190</v>
      </c>
      <c r="J124" s="14" t="s">
        <v>190</v>
      </c>
      <c r="K124" s="13" t="s">
        <v>181</v>
      </c>
    </row>
    <row r="125" spans="1:11" x14ac:dyDescent="0.2">
      <c r="A125" t="s">
        <v>12</v>
      </c>
      <c r="B125" s="8" t="s">
        <v>237</v>
      </c>
      <c r="C125" s="15">
        <v>6800</v>
      </c>
      <c r="D125" s="15">
        <v>0</v>
      </c>
      <c r="E125" s="15">
        <f t="shared" si="2"/>
        <v>6800</v>
      </c>
      <c r="F125" s="8" t="s">
        <v>11</v>
      </c>
      <c r="G125" s="8" t="s">
        <v>11</v>
      </c>
      <c r="H125" s="8">
        <v>5</v>
      </c>
      <c r="I125" s="9" t="s">
        <v>190</v>
      </c>
      <c r="J125" s="9" t="s">
        <v>190</v>
      </c>
      <c r="K125" s="8" t="s">
        <v>181</v>
      </c>
    </row>
    <row r="126" spans="1:11" x14ac:dyDescent="0.2">
      <c r="A126" t="s">
        <v>71</v>
      </c>
      <c r="B126" s="8" t="s">
        <v>241</v>
      </c>
      <c r="C126" s="15">
        <v>4750</v>
      </c>
      <c r="D126" s="15">
        <v>1300</v>
      </c>
      <c r="E126" s="15">
        <f t="shared" si="2"/>
        <v>6050</v>
      </c>
      <c r="F126" s="8" t="s">
        <v>242</v>
      </c>
      <c r="G126" s="8" t="s">
        <v>11</v>
      </c>
      <c r="H126" s="8">
        <v>3</v>
      </c>
      <c r="I126" s="9" t="s">
        <v>179</v>
      </c>
      <c r="J126" s="9" t="s">
        <v>179</v>
      </c>
      <c r="K126" s="8" t="s">
        <v>181</v>
      </c>
    </row>
    <row r="127" spans="1:11" x14ac:dyDescent="0.2">
      <c r="A127" t="s">
        <v>71</v>
      </c>
      <c r="B127" s="13" t="s">
        <v>243</v>
      </c>
      <c r="C127" s="12">
        <v>42817</v>
      </c>
      <c r="D127" s="12">
        <v>8000</v>
      </c>
      <c r="E127" s="12">
        <f t="shared" si="2"/>
        <v>50817</v>
      </c>
      <c r="F127" s="13" t="s">
        <v>85</v>
      </c>
      <c r="G127" s="13" t="s">
        <v>85</v>
      </c>
      <c r="H127" s="13">
        <v>7</v>
      </c>
      <c r="I127" s="14" t="s">
        <v>179</v>
      </c>
      <c r="J127" s="14" t="s">
        <v>179</v>
      </c>
      <c r="K127" s="13" t="s">
        <v>181</v>
      </c>
    </row>
    <row r="128" spans="1:11" x14ac:dyDescent="0.2">
      <c r="A128" t="s">
        <v>35</v>
      </c>
      <c r="B128" s="8" t="s">
        <v>244</v>
      </c>
      <c r="C128" s="15">
        <v>2000</v>
      </c>
      <c r="D128" s="15">
        <v>0</v>
      </c>
      <c r="E128" s="15">
        <f t="shared" si="2"/>
        <v>2000</v>
      </c>
      <c r="F128" s="8" t="s">
        <v>11</v>
      </c>
      <c r="G128" s="8" t="s">
        <v>11</v>
      </c>
      <c r="H128" s="8">
        <v>4</v>
      </c>
      <c r="I128" s="9" t="s">
        <v>179</v>
      </c>
      <c r="J128" s="9" t="s">
        <v>179</v>
      </c>
      <c r="K128" s="8" t="s">
        <v>181</v>
      </c>
    </row>
    <row r="129" spans="1:11" x14ac:dyDescent="0.2">
      <c r="A129" t="s">
        <v>57</v>
      </c>
      <c r="B129" s="13" t="s">
        <v>245</v>
      </c>
      <c r="C129" s="12">
        <v>1860</v>
      </c>
      <c r="D129" s="12">
        <v>0</v>
      </c>
      <c r="E129" s="12">
        <f t="shared" si="2"/>
        <v>1860</v>
      </c>
      <c r="F129" s="13" t="s">
        <v>246</v>
      </c>
      <c r="G129" s="13" t="s">
        <v>11</v>
      </c>
      <c r="H129" s="13">
        <v>1</v>
      </c>
      <c r="I129" s="14" t="s">
        <v>179</v>
      </c>
      <c r="J129" s="14" t="s">
        <v>179</v>
      </c>
      <c r="K129" s="13" t="s">
        <v>181</v>
      </c>
    </row>
    <row r="130" spans="1:11" x14ac:dyDescent="0.2">
      <c r="A130" t="s">
        <v>71</v>
      </c>
      <c r="B130" s="8" t="s">
        <v>247</v>
      </c>
      <c r="C130" s="15">
        <v>6300</v>
      </c>
      <c r="D130" s="15">
        <v>2100</v>
      </c>
      <c r="E130" s="15">
        <f t="shared" si="2"/>
        <v>8400</v>
      </c>
      <c r="F130" s="8" t="s">
        <v>11</v>
      </c>
      <c r="G130" s="8" t="s">
        <v>11</v>
      </c>
      <c r="H130" s="8">
        <v>5</v>
      </c>
      <c r="I130" s="9" t="s">
        <v>179</v>
      </c>
      <c r="J130" s="9" t="s">
        <v>179</v>
      </c>
      <c r="K130" s="8" t="s">
        <v>181</v>
      </c>
    </row>
    <row r="131" spans="1:11" x14ac:dyDescent="0.2">
      <c r="A131" t="s">
        <v>12</v>
      </c>
      <c r="B131" s="13" t="s">
        <v>248</v>
      </c>
      <c r="C131" s="12">
        <v>4255.88</v>
      </c>
      <c r="D131" s="12">
        <v>0</v>
      </c>
      <c r="E131" s="12">
        <f t="shared" si="2"/>
        <v>4255.88</v>
      </c>
      <c r="F131" s="13" t="s">
        <v>11</v>
      </c>
      <c r="G131" s="13" t="s">
        <v>11</v>
      </c>
      <c r="H131" s="13">
        <v>5</v>
      </c>
      <c r="I131" s="14" t="s">
        <v>190</v>
      </c>
      <c r="J131" s="14" t="s">
        <v>190</v>
      </c>
      <c r="K131" s="13" t="s">
        <v>181</v>
      </c>
    </row>
    <row r="132" spans="1:11" x14ac:dyDescent="0.2">
      <c r="A132" s="8" t="s">
        <v>26</v>
      </c>
      <c r="B132" s="8" t="s">
        <v>249</v>
      </c>
      <c r="C132" s="15">
        <v>1600</v>
      </c>
      <c r="D132" s="15">
        <v>0</v>
      </c>
      <c r="E132" s="15">
        <f t="shared" si="2"/>
        <v>1600</v>
      </c>
      <c r="F132" s="8" t="s">
        <v>250</v>
      </c>
      <c r="G132" s="8" t="s">
        <v>59</v>
      </c>
      <c r="H132" s="8">
        <v>2</v>
      </c>
      <c r="I132" s="9" t="s">
        <v>179</v>
      </c>
      <c r="J132" s="9" t="s">
        <v>179</v>
      </c>
      <c r="K132" s="8" t="s">
        <v>181</v>
      </c>
    </row>
    <row r="133" spans="1:11" x14ac:dyDescent="0.2">
      <c r="A133" t="s">
        <v>251</v>
      </c>
      <c r="B133" s="13" t="s">
        <v>252</v>
      </c>
      <c r="C133" s="12">
        <v>9716</v>
      </c>
      <c r="D133" s="12">
        <v>0</v>
      </c>
      <c r="E133" s="12">
        <f t="shared" si="2"/>
        <v>9716</v>
      </c>
      <c r="F133" s="13" t="s">
        <v>11</v>
      </c>
      <c r="G133" s="13" t="s">
        <v>11</v>
      </c>
      <c r="H133" s="13">
        <v>2</v>
      </c>
      <c r="I133" s="14" t="s">
        <v>253</v>
      </c>
      <c r="J133" s="14" t="s">
        <v>446</v>
      </c>
      <c r="K133" s="13" t="s">
        <v>193</v>
      </c>
    </row>
    <row r="134" spans="1:11" x14ac:dyDescent="0.2">
      <c r="A134" t="s">
        <v>170</v>
      </c>
      <c r="B134" s="8" t="s">
        <v>254</v>
      </c>
      <c r="C134" s="15">
        <v>2800</v>
      </c>
      <c r="D134" s="15">
        <v>1000</v>
      </c>
      <c r="E134" s="15">
        <f t="shared" si="2"/>
        <v>3800</v>
      </c>
      <c r="F134" s="8" t="s">
        <v>255</v>
      </c>
      <c r="G134" s="8" t="s">
        <v>257</v>
      </c>
      <c r="H134" s="8">
        <v>6</v>
      </c>
      <c r="I134" s="9" t="s">
        <v>179</v>
      </c>
      <c r="J134" s="9" t="s">
        <v>179</v>
      </c>
      <c r="K134" s="8" t="s">
        <v>181</v>
      </c>
    </row>
    <row r="135" spans="1:11" x14ac:dyDescent="0.2">
      <c r="A135" t="s">
        <v>251</v>
      </c>
      <c r="B135" s="13" t="s">
        <v>256</v>
      </c>
      <c r="C135" s="12">
        <v>6100</v>
      </c>
      <c r="D135" s="12">
        <v>0</v>
      </c>
      <c r="E135" s="12">
        <f t="shared" si="2"/>
        <v>6100</v>
      </c>
      <c r="F135" s="13" t="s">
        <v>257</v>
      </c>
      <c r="G135" s="13" t="s">
        <v>257</v>
      </c>
      <c r="H135" s="13">
        <v>2</v>
      </c>
      <c r="I135" s="14" t="s">
        <v>253</v>
      </c>
      <c r="J135" s="14" t="s">
        <v>446</v>
      </c>
      <c r="K135" s="13" t="s">
        <v>181</v>
      </c>
    </row>
    <row r="136" spans="1:11" x14ac:dyDescent="0.2">
      <c r="A136" t="s">
        <v>71</v>
      </c>
      <c r="B136" s="8" t="s">
        <v>167</v>
      </c>
      <c r="C136" s="15">
        <v>2200</v>
      </c>
      <c r="D136" s="15">
        <v>0</v>
      </c>
      <c r="E136" s="15">
        <f t="shared" si="2"/>
        <v>2200</v>
      </c>
      <c r="F136" s="8" t="s">
        <v>30</v>
      </c>
      <c r="G136" s="8" t="s">
        <v>59</v>
      </c>
      <c r="H136" s="8">
        <v>5</v>
      </c>
      <c r="I136" s="9" t="s">
        <v>179</v>
      </c>
      <c r="J136" s="9" t="s">
        <v>179</v>
      </c>
      <c r="K136" s="8" t="s">
        <v>181</v>
      </c>
    </row>
    <row r="137" spans="1:11" x14ac:dyDescent="0.2">
      <c r="A137" s="13" t="s">
        <v>26</v>
      </c>
      <c r="B137" s="13" t="s">
        <v>258</v>
      </c>
      <c r="C137" s="12">
        <v>10375</v>
      </c>
      <c r="D137" s="12">
        <v>1145</v>
      </c>
      <c r="E137" s="12">
        <f t="shared" si="2"/>
        <v>11520</v>
      </c>
      <c r="F137" s="13" t="s">
        <v>11</v>
      </c>
      <c r="G137" s="13" t="s">
        <v>11</v>
      </c>
      <c r="H137" s="13">
        <v>5</v>
      </c>
      <c r="I137" s="14" t="s">
        <v>179</v>
      </c>
      <c r="J137" s="14" t="s">
        <v>179</v>
      </c>
      <c r="K137" s="13" t="s">
        <v>181</v>
      </c>
    </row>
    <row r="138" spans="1:11" x14ac:dyDescent="0.2">
      <c r="A138" t="s">
        <v>259</v>
      </c>
      <c r="B138" s="8" t="s">
        <v>157</v>
      </c>
      <c r="C138" s="15">
        <v>4700</v>
      </c>
      <c r="D138" s="15">
        <v>700</v>
      </c>
      <c r="E138" s="15">
        <f t="shared" si="2"/>
        <v>5400</v>
      </c>
      <c r="F138" s="8" t="s">
        <v>25</v>
      </c>
      <c r="G138" s="8" t="s">
        <v>11</v>
      </c>
      <c r="H138" s="8">
        <v>8</v>
      </c>
      <c r="I138" s="9" t="s">
        <v>179</v>
      </c>
      <c r="J138" s="9" t="s">
        <v>179</v>
      </c>
      <c r="K138" s="8" t="s">
        <v>181</v>
      </c>
    </row>
    <row r="139" spans="1:11" x14ac:dyDescent="0.2">
      <c r="A139" t="s">
        <v>14</v>
      </c>
      <c r="B139" s="13" t="s">
        <v>260</v>
      </c>
      <c r="C139" s="12">
        <v>1889</v>
      </c>
      <c r="D139" s="12">
        <v>0</v>
      </c>
      <c r="E139" s="12">
        <f t="shared" si="2"/>
        <v>1889</v>
      </c>
      <c r="F139" s="13" t="s">
        <v>261</v>
      </c>
      <c r="G139" s="13" t="s">
        <v>11</v>
      </c>
      <c r="H139" s="13">
        <v>4</v>
      </c>
      <c r="I139" s="14" t="s">
        <v>179</v>
      </c>
      <c r="J139" s="14" t="s">
        <v>179</v>
      </c>
      <c r="K139" s="13" t="s">
        <v>181</v>
      </c>
    </row>
    <row r="140" spans="1:11" x14ac:dyDescent="0.2">
      <c r="A140" s="8" t="s">
        <v>26</v>
      </c>
      <c r="B140" s="8" t="s">
        <v>262</v>
      </c>
      <c r="C140" s="15">
        <v>5279.22</v>
      </c>
      <c r="D140" s="15">
        <v>992.25</v>
      </c>
      <c r="E140" s="15">
        <f t="shared" si="2"/>
        <v>6271.47</v>
      </c>
      <c r="F140" s="8" t="s">
        <v>11</v>
      </c>
      <c r="G140" s="8" t="s">
        <v>11</v>
      </c>
      <c r="H140" s="8">
        <v>5</v>
      </c>
      <c r="I140" s="9" t="s">
        <v>179</v>
      </c>
      <c r="J140" s="9" t="s">
        <v>179</v>
      </c>
      <c r="K140" s="8" t="s">
        <v>181</v>
      </c>
    </row>
    <row r="141" spans="1:11" x14ac:dyDescent="0.2">
      <c r="A141" t="s">
        <v>42</v>
      </c>
      <c r="B141" s="13" t="s">
        <v>263</v>
      </c>
      <c r="C141" s="12">
        <v>2531</v>
      </c>
      <c r="D141" s="12">
        <v>1000</v>
      </c>
      <c r="E141" s="12">
        <f t="shared" si="2"/>
        <v>3531</v>
      </c>
      <c r="F141" s="13" t="s">
        <v>156</v>
      </c>
      <c r="G141" s="13" t="s">
        <v>11</v>
      </c>
      <c r="H141" s="13">
        <v>4</v>
      </c>
      <c r="I141" s="14" t="s">
        <v>179</v>
      </c>
      <c r="J141" s="14" t="s">
        <v>179</v>
      </c>
      <c r="K141" s="13" t="s">
        <v>181</v>
      </c>
    </row>
    <row r="142" spans="1:11" x14ac:dyDescent="0.2">
      <c r="A142" s="8" t="s">
        <v>26</v>
      </c>
      <c r="B142" s="8" t="s">
        <v>264</v>
      </c>
      <c r="C142" s="15">
        <v>2500</v>
      </c>
      <c r="D142" s="15">
        <v>0</v>
      </c>
      <c r="E142" s="15">
        <f t="shared" si="2"/>
        <v>2500</v>
      </c>
      <c r="F142" s="8" t="s">
        <v>265</v>
      </c>
      <c r="G142" s="8" t="s">
        <v>11</v>
      </c>
      <c r="H142" s="8">
        <v>4</v>
      </c>
      <c r="I142" s="9" t="s">
        <v>179</v>
      </c>
      <c r="J142" s="9" t="s">
        <v>179</v>
      </c>
      <c r="K142" s="8" t="s">
        <v>181</v>
      </c>
    </row>
    <row r="143" spans="1:11" x14ac:dyDescent="0.2">
      <c r="A143" s="13" t="s">
        <v>26</v>
      </c>
      <c r="B143" s="13" t="s">
        <v>266</v>
      </c>
      <c r="C143" s="12">
        <v>10600</v>
      </c>
      <c r="D143" s="12">
        <v>3000</v>
      </c>
      <c r="E143" s="12">
        <f t="shared" si="2"/>
        <v>13600</v>
      </c>
      <c r="F143" s="13" t="s">
        <v>267</v>
      </c>
      <c r="G143" s="13" t="s">
        <v>11</v>
      </c>
      <c r="H143" s="13">
        <v>1</v>
      </c>
      <c r="I143" s="14" t="s">
        <v>190</v>
      </c>
      <c r="J143" s="14" t="s">
        <v>190</v>
      </c>
      <c r="K143" s="13" t="s">
        <v>181</v>
      </c>
    </row>
    <row r="144" spans="1:11" x14ac:dyDescent="0.2">
      <c r="A144" s="8" t="s">
        <v>26</v>
      </c>
      <c r="B144" s="8" t="s">
        <v>268</v>
      </c>
      <c r="C144" s="15">
        <v>7000</v>
      </c>
      <c r="D144" s="15">
        <v>0</v>
      </c>
      <c r="E144" s="15">
        <f t="shared" ref="E144:E207" si="3">SUM(C144:D144)</f>
        <v>7000</v>
      </c>
      <c r="F144" s="8" t="s">
        <v>269</v>
      </c>
      <c r="G144" s="8" t="s">
        <v>11</v>
      </c>
      <c r="H144" s="8">
        <v>4</v>
      </c>
      <c r="I144" s="9" t="s">
        <v>179</v>
      </c>
      <c r="J144" s="9" t="s">
        <v>179</v>
      </c>
      <c r="K144" s="8" t="s">
        <v>181</v>
      </c>
    </row>
    <row r="145" spans="1:11" x14ac:dyDescent="0.2">
      <c r="A145" t="s">
        <v>424</v>
      </c>
      <c r="B145" s="13" t="s">
        <v>270</v>
      </c>
      <c r="C145" s="12">
        <v>1966.63</v>
      </c>
      <c r="D145" s="12">
        <v>0</v>
      </c>
      <c r="E145" s="12">
        <f t="shared" si="3"/>
        <v>1966.63</v>
      </c>
      <c r="F145" s="13" t="s">
        <v>11</v>
      </c>
      <c r="G145" s="13" t="s">
        <v>11</v>
      </c>
      <c r="H145" s="13">
        <v>3</v>
      </c>
      <c r="I145" s="14" t="s">
        <v>179</v>
      </c>
      <c r="J145" s="14" t="s">
        <v>179</v>
      </c>
      <c r="K145" s="13" t="s">
        <v>193</v>
      </c>
    </row>
    <row r="146" spans="1:11" x14ac:dyDescent="0.2">
      <c r="A146" t="s">
        <v>71</v>
      </c>
      <c r="B146" s="8" t="s">
        <v>271</v>
      </c>
      <c r="C146" s="15">
        <v>3700</v>
      </c>
      <c r="D146" s="15">
        <v>1000</v>
      </c>
      <c r="E146" s="15">
        <f t="shared" si="3"/>
        <v>4700</v>
      </c>
      <c r="F146" s="8" t="s">
        <v>11</v>
      </c>
      <c r="G146" s="8" t="s">
        <v>11</v>
      </c>
      <c r="H146" s="8">
        <v>5</v>
      </c>
      <c r="I146" s="9" t="s">
        <v>179</v>
      </c>
      <c r="J146" s="9" t="s">
        <v>179</v>
      </c>
      <c r="K146" s="8" t="s">
        <v>181</v>
      </c>
    </row>
    <row r="147" spans="1:11" x14ac:dyDescent="0.2">
      <c r="A147" t="s">
        <v>398</v>
      </c>
      <c r="B147" s="13" t="s">
        <v>29</v>
      </c>
      <c r="C147" s="12">
        <v>2792</v>
      </c>
      <c r="D147" s="12">
        <v>1000</v>
      </c>
      <c r="E147" s="12">
        <f t="shared" si="3"/>
        <v>3792</v>
      </c>
      <c r="F147" s="13" t="s">
        <v>272</v>
      </c>
      <c r="G147" s="13" t="s">
        <v>272</v>
      </c>
      <c r="H147" s="13">
        <v>4</v>
      </c>
      <c r="I147" s="14" t="s">
        <v>190</v>
      </c>
      <c r="J147" s="14" t="s">
        <v>190</v>
      </c>
      <c r="K147" s="13" t="s">
        <v>193</v>
      </c>
    </row>
    <row r="148" spans="1:11" x14ac:dyDescent="0.2">
      <c r="A148" s="8" t="s">
        <v>26</v>
      </c>
      <c r="B148" s="8" t="s">
        <v>273</v>
      </c>
      <c r="C148" s="15">
        <v>2340.59</v>
      </c>
      <c r="D148" s="15">
        <v>1159</v>
      </c>
      <c r="E148" s="15">
        <f t="shared" si="3"/>
        <v>3499.59</v>
      </c>
      <c r="F148" s="8" t="s">
        <v>25</v>
      </c>
      <c r="G148" s="8" t="s">
        <v>11</v>
      </c>
      <c r="H148" s="8">
        <v>4</v>
      </c>
      <c r="I148" s="9" t="s">
        <v>190</v>
      </c>
      <c r="J148" s="9" t="s">
        <v>190</v>
      </c>
      <c r="K148" s="8" t="s">
        <v>181</v>
      </c>
    </row>
    <row r="149" spans="1:11" x14ac:dyDescent="0.2">
      <c r="A149" t="s">
        <v>12</v>
      </c>
      <c r="B149" s="13" t="s">
        <v>274</v>
      </c>
      <c r="C149" s="12">
        <v>2831.05</v>
      </c>
      <c r="D149" s="12">
        <v>0</v>
      </c>
      <c r="E149" s="12">
        <f t="shared" si="3"/>
        <v>2831.05</v>
      </c>
      <c r="F149" s="13" t="s">
        <v>275</v>
      </c>
      <c r="G149" s="13" t="s">
        <v>11</v>
      </c>
      <c r="H149" s="13">
        <v>4</v>
      </c>
      <c r="I149" s="14" t="s">
        <v>179</v>
      </c>
      <c r="J149" s="14" t="s">
        <v>179</v>
      </c>
      <c r="K149" s="13" t="s">
        <v>193</v>
      </c>
    </row>
    <row r="150" spans="1:11" x14ac:dyDescent="0.2">
      <c r="A150" t="s">
        <v>160</v>
      </c>
      <c r="B150" s="8" t="s">
        <v>276</v>
      </c>
      <c r="C150" s="15">
        <v>1500</v>
      </c>
      <c r="D150" s="15">
        <v>250</v>
      </c>
      <c r="E150" s="15">
        <f t="shared" si="3"/>
        <v>1750</v>
      </c>
      <c r="F150" s="8" t="s">
        <v>277</v>
      </c>
      <c r="G150" s="8" t="s">
        <v>11</v>
      </c>
      <c r="H150" s="8">
        <v>3</v>
      </c>
      <c r="I150" s="9" t="s">
        <v>183</v>
      </c>
      <c r="J150" s="9" t="s">
        <v>183</v>
      </c>
      <c r="K150" s="8" t="s">
        <v>181</v>
      </c>
    </row>
    <row r="151" spans="1:11" x14ac:dyDescent="0.2">
      <c r="A151" t="s">
        <v>42</v>
      </c>
      <c r="B151" s="13" t="s">
        <v>104</v>
      </c>
      <c r="C151" s="12">
        <v>2000</v>
      </c>
      <c r="D151" s="12">
        <v>0</v>
      </c>
      <c r="E151" s="12">
        <f t="shared" si="3"/>
        <v>2000</v>
      </c>
      <c r="F151" s="13" t="s">
        <v>278</v>
      </c>
      <c r="G151" s="13" t="s">
        <v>11</v>
      </c>
      <c r="H151" s="13">
        <v>3</v>
      </c>
      <c r="I151" s="14" t="s">
        <v>179</v>
      </c>
      <c r="J151" s="14" t="s">
        <v>179</v>
      </c>
      <c r="K151" s="13" t="s">
        <v>181</v>
      </c>
    </row>
    <row r="152" spans="1:11" x14ac:dyDescent="0.2">
      <c r="A152" t="s">
        <v>12</v>
      </c>
      <c r="B152" s="8" t="s">
        <v>279</v>
      </c>
      <c r="C152" s="15">
        <v>2978</v>
      </c>
      <c r="D152" s="15">
        <v>220</v>
      </c>
      <c r="E152" s="15">
        <f t="shared" si="3"/>
        <v>3198</v>
      </c>
      <c r="F152" s="8" t="s">
        <v>280</v>
      </c>
      <c r="G152" s="8" t="s">
        <v>433</v>
      </c>
      <c r="H152" s="8">
        <v>5</v>
      </c>
      <c r="I152" s="9" t="s">
        <v>179</v>
      </c>
      <c r="J152" s="9" t="s">
        <v>179</v>
      </c>
      <c r="K152" s="8" t="s">
        <v>193</v>
      </c>
    </row>
    <row r="153" spans="1:11" x14ac:dyDescent="0.2">
      <c r="A153" t="s">
        <v>12</v>
      </c>
      <c r="B153" s="13" t="s">
        <v>281</v>
      </c>
      <c r="C153" s="12">
        <v>7000</v>
      </c>
      <c r="D153" s="12">
        <v>500</v>
      </c>
      <c r="E153" s="12">
        <f t="shared" si="3"/>
        <v>7500</v>
      </c>
      <c r="F153" s="13" t="s">
        <v>11</v>
      </c>
      <c r="G153" s="13" t="s">
        <v>11</v>
      </c>
      <c r="H153" s="13">
        <v>1</v>
      </c>
      <c r="I153" s="14" t="s">
        <v>282</v>
      </c>
      <c r="J153" s="14" t="s">
        <v>447</v>
      </c>
      <c r="K153" s="13" t="s">
        <v>193</v>
      </c>
    </row>
    <row r="154" spans="1:11" x14ac:dyDescent="0.2">
      <c r="A154" t="s">
        <v>12</v>
      </c>
      <c r="B154" s="8" t="s">
        <v>283</v>
      </c>
      <c r="C154" s="15">
        <v>6000</v>
      </c>
      <c r="D154" s="15">
        <v>300</v>
      </c>
      <c r="E154" s="15">
        <f t="shared" si="3"/>
        <v>6300</v>
      </c>
      <c r="F154" s="8" t="s">
        <v>11</v>
      </c>
      <c r="G154" s="8" t="s">
        <v>11</v>
      </c>
      <c r="H154" s="8">
        <v>3</v>
      </c>
      <c r="I154" s="9" t="s">
        <v>284</v>
      </c>
      <c r="J154" s="9" t="s">
        <v>446</v>
      </c>
      <c r="K154" s="8" t="s">
        <v>193</v>
      </c>
    </row>
    <row r="155" spans="1:11" x14ac:dyDescent="0.2">
      <c r="A155" t="s">
        <v>12</v>
      </c>
      <c r="B155" s="13" t="s">
        <v>285</v>
      </c>
      <c r="C155" s="12">
        <v>7800.54</v>
      </c>
      <c r="D155" s="12">
        <v>1540</v>
      </c>
      <c r="E155" s="12">
        <f t="shared" si="3"/>
        <v>9340.5400000000009</v>
      </c>
      <c r="F155" s="13" t="s">
        <v>286</v>
      </c>
      <c r="G155" s="13" t="s">
        <v>433</v>
      </c>
      <c r="H155" s="13">
        <v>8</v>
      </c>
      <c r="I155" s="14" t="s">
        <v>190</v>
      </c>
      <c r="J155" s="14" t="s">
        <v>190</v>
      </c>
      <c r="K155" s="13" t="s">
        <v>193</v>
      </c>
    </row>
    <row r="156" spans="1:11" x14ac:dyDescent="0.2">
      <c r="A156" t="s">
        <v>12</v>
      </c>
      <c r="B156" s="8" t="s">
        <v>287</v>
      </c>
      <c r="C156" s="15">
        <v>2500</v>
      </c>
      <c r="D156" s="15">
        <v>1000</v>
      </c>
      <c r="E156" s="15">
        <f t="shared" si="3"/>
        <v>3500</v>
      </c>
      <c r="F156" s="8" t="s">
        <v>11</v>
      </c>
      <c r="G156" s="8" t="s">
        <v>11</v>
      </c>
      <c r="H156" s="8">
        <v>1</v>
      </c>
      <c r="I156" s="9" t="s">
        <v>179</v>
      </c>
      <c r="J156" s="9" t="s">
        <v>179</v>
      </c>
      <c r="K156" s="8" t="s">
        <v>193</v>
      </c>
    </row>
    <row r="157" spans="1:11" x14ac:dyDescent="0.2">
      <c r="A157" t="s">
        <v>71</v>
      </c>
      <c r="B157" s="13" t="s">
        <v>288</v>
      </c>
      <c r="C157" s="12">
        <v>7856.04</v>
      </c>
      <c r="D157" s="12">
        <v>2300</v>
      </c>
      <c r="E157" s="12">
        <f t="shared" si="3"/>
        <v>10156.040000000001</v>
      </c>
      <c r="F157" s="13" t="s">
        <v>172</v>
      </c>
      <c r="G157" s="13" t="s">
        <v>11</v>
      </c>
      <c r="H157" s="13">
        <v>4</v>
      </c>
      <c r="I157" s="14" t="s">
        <v>190</v>
      </c>
      <c r="J157" s="14" t="s">
        <v>190</v>
      </c>
      <c r="K157" s="13" t="s">
        <v>193</v>
      </c>
    </row>
    <row r="158" spans="1:11" x14ac:dyDescent="0.2">
      <c r="A158" t="s">
        <v>23</v>
      </c>
      <c r="B158" s="8" t="s">
        <v>289</v>
      </c>
      <c r="C158" s="15">
        <v>30774</v>
      </c>
      <c r="D158" s="15">
        <v>6744</v>
      </c>
      <c r="E158" s="15">
        <f t="shared" si="3"/>
        <v>37518</v>
      </c>
      <c r="F158" s="8" t="s">
        <v>103</v>
      </c>
      <c r="G158" s="8" t="s">
        <v>85</v>
      </c>
      <c r="H158" s="8">
        <v>5</v>
      </c>
      <c r="I158" s="9" t="s">
        <v>190</v>
      </c>
      <c r="J158" s="9" t="s">
        <v>190</v>
      </c>
      <c r="K158" s="8" t="s">
        <v>181</v>
      </c>
    </row>
    <row r="159" spans="1:11" x14ac:dyDescent="0.2">
      <c r="A159" t="s">
        <v>131</v>
      </c>
      <c r="B159" s="13" t="s">
        <v>290</v>
      </c>
      <c r="C159" s="12">
        <v>13000</v>
      </c>
      <c r="D159" s="12">
        <v>1200</v>
      </c>
      <c r="E159" s="12">
        <f t="shared" si="3"/>
        <v>14200</v>
      </c>
      <c r="F159" s="13" t="s">
        <v>291</v>
      </c>
      <c r="G159" s="13" t="s">
        <v>439</v>
      </c>
      <c r="H159" s="13">
        <v>2</v>
      </c>
      <c r="I159" s="14" t="s">
        <v>179</v>
      </c>
      <c r="J159" s="14" t="s">
        <v>179</v>
      </c>
      <c r="K159" s="13" t="s">
        <v>181</v>
      </c>
    </row>
    <row r="160" spans="1:11" x14ac:dyDescent="0.2">
      <c r="A160" t="s">
        <v>160</v>
      </c>
      <c r="B160" s="8" t="s">
        <v>292</v>
      </c>
      <c r="C160" s="15">
        <v>6480</v>
      </c>
      <c r="D160" s="15">
        <v>100</v>
      </c>
      <c r="E160" s="15">
        <f t="shared" si="3"/>
        <v>6580</v>
      </c>
      <c r="F160" s="8" t="s">
        <v>11</v>
      </c>
      <c r="G160" s="8" t="s">
        <v>11</v>
      </c>
      <c r="H160" s="8">
        <v>4</v>
      </c>
      <c r="I160" s="9" t="s">
        <v>179</v>
      </c>
      <c r="J160" s="9" t="s">
        <v>179</v>
      </c>
      <c r="K160" s="8" t="s">
        <v>181</v>
      </c>
    </row>
    <row r="161" spans="1:11" x14ac:dyDescent="0.2">
      <c r="A161" s="13" t="s">
        <v>26</v>
      </c>
      <c r="B161" s="13" t="s">
        <v>293</v>
      </c>
      <c r="C161" s="12">
        <v>1720</v>
      </c>
      <c r="D161" s="12">
        <v>0</v>
      </c>
      <c r="E161" s="12">
        <f t="shared" si="3"/>
        <v>1720</v>
      </c>
      <c r="F161" s="13" t="s">
        <v>294</v>
      </c>
      <c r="G161" s="13" t="s">
        <v>11</v>
      </c>
      <c r="H161" s="13">
        <v>0</v>
      </c>
      <c r="I161" s="14" t="s">
        <v>179</v>
      </c>
      <c r="J161" s="14" t="s">
        <v>179</v>
      </c>
      <c r="K161" s="13" t="s">
        <v>181</v>
      </c>
    </row>
    <row r="162" spans="1:11" x14ac:dyDescent="0.2">
      <c r="A162" s="8" t="s">
        <v>26</v>
      </c>
      <c r="B162" s="8" t="s">
        <v>295</v>
      </c>
      <c r="C162" s="15">
        <v>3500</v>
      </c>
      <c r="D162" s="15">
        <v>1200</v>
      </c>
      <c r="E162" s="15">
        <f t="shared" si="3"/>
        <v>4700</v>
      </c>
      <c r="F162" s="8" t="s">
        <v>296</v>
      </c>
      <c r="G162" s="8" t="s">
        <v>11</v>
      </c>
      <c r="H162" s="8">
        <v>3</v>
      </c>
      <c r="I162" s="9" t="s">
        <v>179</v>
      </c>
      <c r="J162" s="9" t="s">
        <v>179</v>
      </c>
      <c r="K162" s="8" t="s">
        <v>181</v>
      </c>
    </row>
    <row r="163" spans="1:11" x14ac:dyDescent="0.2">
      <c r="A163" t="s">
        <v>71</v>
      </c>
      <c r="B163" s="13" t="s">
        <v>297</v>
      </c>
      <c r="C163" s="12">
        <v>36000</v>
      </c>
      <c r="D163" s="12">
        <v>1700</v>
      </c>
      <c r="E163" s="12">
        <f t="shared" si="3"/>
        <v>37700</v>
      </c>
      <c r="F163" s="13" t="s">
        <v>85</v>
      </c>
      <c r="G163" s="13" t="s">
        <v>85</v>
      </c>
      <c r="H163" s="13">
        <v>0.25</v>
      </c>
      <c r="I163" s="14" t="s">
        <v>179</v>
      </c>
      <c r="J163" s="14" t="s">
        <v>179</v>
      </c>
      <c r="K163" s="13" t="s">
        <v>181</v>
      </c>
    </row>
    <row r="164" spans="1:11" x14ac:dyDescent="0.2">
      <c r="A164" t="s">
        <v>170</v>
      </c>
      <c r="B164" s="8" t="s">
        <v>298</v>
      </c>
      <c r="C164" s="15">
        <v>11879</v>
      </c>
      <c r="D164" s="15">
        <v>0</v>
      </c>
      <c r="E164" s="15">
        <f t="shared" si="3"/>
        <v>11879</v>
      </c>
      <c r="F164" s="8" t="s">
        <v>299</v>
      </c>
      <c r="G164" s="8" t="s">
        <v>85</v>
      </c>
      <c r="H164" s="8">
        <v>4</v>
      </c>
      <c r="I164" s="9" t="s">
        <v>179</v>
      </c>
      <c r="J164" s="9" t="s">
        <v>179</v>
      </c>
      <c r="K164" s="8" t="s">
        <v>181</v>
      </c>
    </row>
    <row r="165" spans="1:11" x14ac:dyDescent="0.2">
      <c r="A165" t="s">
        <v>12</v>
      </c>
      <c r="B165" s="13" t="s">
        <v>300</v>
      </c>
      <c r="C165" s="12">
        <v>3100</v>
      </c>
      <c r="D165" s="12">
        <v>0</v>
      </c>
      <c r="E165" s="12">
        <f t="shared" si="3"/>
        <v>3100</v>
      </c>
      <c r="F165" s="13" t="s">
        <v>301</v>
      </c>
      <c r="G165" s="13" t="s">
        <v>11</v>
      </c>
      <c r="H165" s="13">
        <v>4</v>
      </c>
      <c r="I165" s="14" t="s">
        <v>190</v>
      </c>
      <c r="J165" s="14" t="s">
        <v>190</v>
      </c>
      <c r="K165" s="13" t="s">
        <v>193</v>
      </c>
    </row>
    <row r="166" spans="1:11" x14ac:dyDescent="0.2">
      <c r="A166" t="s">
        <v>12</v>
      </c>
      <c r="B166" s="8" t="s">
        <v>302</v>
      </c>
      <c r="C166" s="15">
        <v>5000</v>
      </c>
      <c r="D166" s="15">
        <v>0</v>
      </c>
      <c r="E166" s="15">
        <f t="shared" si="3"/>
        <v>5000</v>
      </c>
      <c r="F166" s="8" t="s">
        <v>25</v>
      </c>
      <c r="G166" s="8" t="s">
        <v>11</v>
      </c>
      <c r="H166" s="8">
        <v>0</v>
      </c>
      <c r="I166" s="9" t="s">
        <v>303</v>
      </c>
      <c r="J166" s="9" t="s">
        <v>446</v>
      </c>
      <c r="K166" s="8" t="s">
        <v>193</v>
      </c>
    </row>
    <row r="167" spans="1:11" x14ac:dyDescent="0.2">
      <c r="A167" s="13" t="s">
        <v>26</v>
      </c>
      <c r="B167" s="13" t="s">
        <v>304</v>
      </c>
      <c r="C167" s="12">
        <v>7200</v>
      </c>
      <c r="D167" s="12">
        <v>3300</v>
      </c>
      <c r="E167" s="12">
        <f t="shared" si="3"/>
        <v>10500</v>
      </c>
      <c r="F167" s="13" t="s">
        <v>305</v>
      </c>
      <c r="G167" s="13" t="s">
        <v>11</v>
      </c>
      <c r="H167" s="13">
        <v>9</v>
      </c>
      <c r="I167" s="14" t="s">
        <v>179</v>
      </c>
      <c r="J167" s="14" t="s">
        <v>179</v>
      </c>
      <c r="K167" s="13" t="s">
        <v>181</v>
      </c>
    </row>
    <row r="168" spans="1:11" x14ac:dyDescent="0.2">
      <c r="A168" t="s">
        <v>187</v>
      </c>
      <c r="B168" s="8" t="s">
        <v>202</v>
      </c>
      <c r="C168" s="15">
        <v>500</v>
      </c>
      <c r="D168" s="15">
        <v>300</v>
      </c>
      <c r="E168" s="15">
        <f t="shared" si="3"/>
        <v>800</v>
      </c>
      <c r="F168" s="8" t="s">
        <v>11</v>
      </c>
      <c r="G168" s="8" t="s">
        <v>11</v>
      </c>
      <c r="H168" s="8">
        <v>2</v>
      </c>
      <c r="I168" s="9" t="s">
        <v>179</v>
      </c>
      <c r="J168" s="9" t="s">
        <v>179</v>
      </c>
      <c r="K168" s="8" t="s">
        <v>181</v>
      </c>
    </row>
    <row r="169" spans="1:11" x14ac:dyDescent="0.2">
      <c r="A169" t="s">
        <v>251</v>
      </c>
      <c r="B169" s="13" t="s">
        <v>306</v>
      </c>
      <c r="C169" s="12">
        <v>3800</v>
      </c>
      <c r="D169" s="12">
        <v>800</v>
      </c>
      <c r="E169" s="12">
        <f t="shared" si="3"/>
        <v>4600</v>
      </c>
      <c r="F169" s="13" t="s">
        <v>307</v>
      </c>
      <c r="G169" s="13" t="s">
        <v>436</v>
      </c>
      <c r="H169" s="13">
        <v>5</v>
      </c>
      <c r="I169" s="14" t="s">
        <v>190</v>
      </c>
      <c r="J169" s="14" t="s">
        <v>190</v>
      </c>
      <c r="K169" s="13" t="s">
        <v>193</v>
      </c>
    </row>
    <row r="170" spans="1:11" x14ac:dyDescent="0.2">
      <c r="A170" t="s">
        <v>42</v>
      </c>
      <c r="B170" s="8" t="s">
        <v>43</v>
      </c>
      <c r="C170" s="15">
        <v>8000</v>
      </c>
      <c r="D170" s="15">
        <v>2000</v>
      </c>
      <c r="E170" s="15">
        <f t="shared" si="3"/>
        <v>10000</v>
      </c>
      <c r="F170" s="8" t="s">
        <v>106</v>
      </c>
      <c r="G170" s="8" t="s">
        <v>11</v>
      </c>
      <c r="H170" s="8">
        <v>8</v>
      </c>
      <c r="I170" s="9" t="s">
        <v>179</v>
      </c>
      <c r="J170" s="9" t="s">
        <v>179</v>
      </c>
      <c r="K170" s="8" t="s">
        <v>181</v>
      </c>
    </row>
    <row r="171" spans="1:11" x14ac:dyDescent="0.2">
      <c r="A171" t="s">
        <v>12</v>
      </c>
      <c r="B171" s="13" t="s">
        <v>308</v>
      </c>
      <c r="C171" s="12">
        <v>5200</v>
      </c>
      <c r="D171" s="12">
        <v>2500</v>
      </c>
      <c r="E171" s="12">
        <f t="shared" si="3"/>
        <v>7700</v>
      </c>
      <c r="F171" s="13" t="s">
        <v>11</v>
      </c>
      <c r="G171" s="13" t="s">
        <v>11</v>
      </c>
      <c r="H171" s="13">
        <v>3</v>
      </c>
      <c r="I171" s="14" t="s">
        <v>190</v>
      </c>
      <c r="J171" s="14" t="s">
        <v>190</v>
      </c>
      <c r="K171" s="13" t="s">
        <v>181</v>
      </c>
    </row>
    <row r="172" spans="1:11" x14ac:dyDescent="0.2">
      <c r="A172" t="s">
        <v>427</v>
      </c>
      <c r="B172" s="8" t="s">
        <v>309</v>
      </c>
      <c r="C172" s="15">
        <v>4173</v>
      </c>
      <c r="D172" s="15">
        <v>0</v>
      </c>
      <c r="E172" s="15">
        <f t="shared" si="3"/>
        <v>4173</v>
      </c>
      <c r="F172" s="8" t="s">
        <v>11</v>
      </c>
      <c r="G172" s="8" t="s">
        <v>11</v>
      </c>
      <c r="H172" s="8">
        <v>3</v>
      </c>
      <c r="I172" s="9" t="s">
        <v>179</v>
      </c>
      <c r="J172" s="9" t="s">
        <v>179</v>
      </c>
      <c r="K172" s="8" t="s">
        <v>181</v>
      </c>
    </row>
    <row r="173" spans="1:11" x14ac:dyDescent="0.2">
      <c r="A173" s="13" t="s">
        <v>26</v>
      </c>
      <c r="B173" s="13" t="s">
        <v>310</v>
      </c>
      <c r="C173" s="12">
        <v>7000</v>
      </c>
      <c r="D173" s="12">
        <v>0</v>
      </c>
      <c r="E173" s="12">
        <f t="shared" si="3"/>
        <v>7000</v>
      </c>
      <c r="F173" s="13" t="s">
        <v>106</v>
      </c>
      <c r="G173" s="13" t="s">
        <v>11</v>
      </c>
      <c r="H173" s="13">
        <v>7</v>
      </c>
      <c r="I173" s="14" t="s">
        <v>179</v>
      </c>
      <c r="J173" s="14" t="s">
        <v>179</v>
      </c>
      <c r="K173" s="13" t="s">
        <v>181</v>
      </c>
    </row>
    <row r="174" spans="1:11" x14ac:dyDescent="0.2">
      <c r="A174" t="s">
        <v>430</v>
      </c>
      <c r="B174" s="8" t="s">
        <v>312</v>
      </c>
      <c r="C174" s="15">
        <v>600</v>
      </c>
      <c r="D174" s="15">
        <v>0</v>
      </c>
      <c r="E174" s="15">
        <f t="shared" si="3"/>
        <v>600</v>
      </c>
      <c r="F174" s="8" t="s">
        <v>313</v>
      </c>
      <c r="G174" s="8" t="s">
        <v>11</v>
      </c>
      <c r="H174" s="8">
        <v>2</v>
      </c>
      <c r="I174" s="9" t="s">
        <v>179</v>
      </c>
      <c r="J174" s="9" t="s">
        <v>179</v>
      </c>
      <c r="K174" s="8" t="s">
        <v>181</v>
      </c>
    </row>
    <row r="175" spans="1:11" x14ac:dyDescent="0.2">
      <c r="A175" t="s">
        <v>35</v>
      </c>
      <c r="B175" s="8" t="s">
        <v>315</v>
      </c>
      <c r="C175" s="15">
        <v>6500</v>
      </c>
      <c r="D175" s="15">
        <v>1700</v>
      </c>
      <c r="E175" s="15">
        <f t="shared" si="3"/>
        <v>8200</v>
      </c>
      <c r="F175" s="8" t="s">
        <v>316</v>
      </c>
      <c r="G175" s="8" t="s">
        <v>11</v>
      </c>
      <c r="H175" s="8">
        <v>10</v>
      </c>
      <c r="I175" s="9" t="s">
        <v>190</v>
      </c>
      <c r="J175" s="9" t="s">
        <v>190</v>
      </c>
      <c r="K175" s="8" t="s">
        <v>193</v>
      </c>
    </row>
    <row r="176" spans="1:11" x14ac:dyDescent="0.2">
      <c r="A176" t="s">
        <v>17</v>
      </c>
      <c r="B176" s="13" t="s">
        <v>317</v>
      </c>
      <c r="C176" s="12">
        <v>2700</v>
      </c>
      <c r="D176" s="12">
        <v>1200</v>
      </c>
      <c r="E176" s="12">
        <f t="shared" si="3"/>
        <v>3900</v>
      </c>
      <c r="F176" s="13" t="s">
        <v>11</v>
      </c>
      <c r="G176" s="13" t="s">
        <v>11</v>
      </c>
      <c r="H176" s="13">
        <v>7</v>
      </c>
      <c r="I176" s="14" t="s">
        <v>179</v>
      </c>
      <c r="J176" s="14" t="s">
        <v>179</v>
      </c>
      <c r="K176" s="13" t="s">
        <v>181</v>
      </c>
    </row>
    <row r="177" spans="1:11" x14ac:dyDescent="0.2">
      <c r="A177" s="8" t="s">
        <v>26</v>
      </c>
      <c r="B177" s="8" t="s">
        <v>318</v>
      </c>
      <c r="C177" s="15">
        <v>2772</v>
      </c>
      <c r="D177" s="15">
        <v>400</v>
      </c>
      <c r="E177" s="15">
        <f t="shared" si="3"/>
        <v>3172</v>
      </c>
      <c r="F177" s="8" t="s">
        <v>11</v>
      </c>
      <c r="G177" s="8" t="s">
        <v>11</v>
      </c>
      <c r="H177" s="8">
        <v>1</v>
      </c>
      <c r="I177" s="9" t="s">
        <v>179</v>
      </c>
      <c r="J177" s="9" t="s">
        <v>179</v>
      </c>
      <c r="K177" s="8" t="s">
        <v>181</v>
      </c>
    </row>
    <row r="178" spans="1:11" x14ac:dyDescent="0.2">
      <c r="A178" t="s">
        <v>131</v>
      </c>
      <c r="B178" s="13" t="s">
        <v>319</v>
      </c>
      <c r="C178" s="12">
        <v>35000</v>
      </c>
      <c r="D178" s="12">
        <v>1000</v>
      </c>
      <c r="E178" s="12">
        <f t="shared" si="3"/>
        <v>36000</v>
      </c>
      <c r="F178" s="13" t="s">
        <v>320</v>
      </c>
      <c r="G178" s="13" t="s">
        <v>435</v>
      </c>
      <c r="H178" s="13">
        <v>7</v>
      </c>
      <c r="I178" s="14" t="s">
        <v>179</v>
      </c>
      <c r="J178" s="14" t="s">
        <v>179</v>
      </c>
      <c r="K178" s="13" t="s">
        <v>181</v>
      </c>
    </row>
    <row r="179" spans="1:11" x14ac:dyDescent="0.2">
      <c r="A179" t="s">
        <v>71</v>
      </c>
      <c r="B179" s="8" t="s">
        <v>321</v>
      </c>
      <c r="C179" s="15">
        <v>400</v>
      </c>
      <c r="D179" s="15">
        <v>337</v>
      </c>
      <c r="E179" s="15">
        <f t="shared" si="3"/>
        <v>737</v>
      </c>
      <c r="F179" s="8" t="s">
        <v>11</v>
      </c>
      <c r="G179" s="8" t="s">
        <v>11</v>
      </c>
      <c r="H179" s="8">
        <v>1</v>
      </c>
      <c r="I179" s="9" t="s">
        <v>179</v>
      </c>
      <c r="J179" s="9" t="s">
        <v>179</v>
      </c>
      <c r="K179" s="8" t="s">
        <v>181</v>
      </c>
    </row>
    <row r="180" spans="1:11" x14ac:dyDescent="0.2">
      <c r="A180" t="s">
        <v>71</v>
      </c>
      <c r="B180" s="13" t="s">
        <v>322</v>
      </c>
      <c r="C180" s="12">
        <v>15000</v>
      </c>
      <c r="D180" s="12">
        <v>3000</v>
      </c>
      <c r="E180" s="12">
        <f t="shared" si="3"/>
        <v>18000</v>
      </c>
      <c r="F180" s="13" t="s">
        <v>323</v>
      </c>
      <c r="G180" s="13" t="s">
        <v>257</v>
      </c>
      <c r="H180" s="13">
        <v>12</v>
      </c>
      <c r="I180" s="14" t="s">
        <v>179</v>
      </c>
      <c r="J180" s="14" t="s">
        <v>179</v>
      </c>
      <c r="K180" s="13" t="s">
        <v>181</v>
      </c>
    </row>
    <row r="181" spans="1:11" x14ac:dyDescent="0.2">
      <c r="A181" t="s">
        <v>35</v>
      </c>
      <c r="B181" s="8" t="s">
        <v>324</v>
      </c>
      <c r="C181" s="15">
        <v>1400</v>
      </c>
      <c r="D181" s="15">
        <v>150</v>
      </c>
      <c r="E181" s="15">
        <f t="shared" si="3"/>
        <v>1550</v>
      </c>
      <c r="F181" s="8" t="s">
        <v>25</v>
      </c>
      <c r="G181" s="8" t="s">
        <v>11</v>
      </c>
      <c r="H181" s="8">
        <v>1</v>
      </c>
      <c r="I181" s="9" t="s">
        <v>179</v>
      </c>
      <c r="J181" s="9" t="s">
        <v>179</v>
      </c>
      <c r="K181" s="8" t="s">
        <v>181</v>
      </c>
    </row>
    <row r="182" spans="1:11" x14ac:dyDescent="0.2">
      <c r="A182" t="s">
        <v>170</v>
      </c>
      <c r="B182" s="13" t="s">
        <v>325</v>
      </c>
      <c r="C182" s="12">
        <v>9400</v>
      </c>
      <c r="D182" s="12">
        <v>1758</v>
      </c>
      <c r="E182" s="12">
        <f t="shared" si="3"/>
        <v>11158</v>
      </c>
      <c r="F182" s="13" t="s">
        <v>75</v>
      </c>
      <c r="G182" s="13" t="s">
        <v>11</v>
      </c>
      <c r="H182" s="13">
        <v>7</v>
      </c>
      <c r="I182" s="14" t="s">
        <v>179</v>
      </c>
      <c r="J182" s="14" t="s">
        <v>179</v>
      </c>
      <c r="K182" s="13" t="s">
        <v>181</v>
      </c>
    </row>
    <row r="183" spans="1:11" x14ac:dyDescent="0.2">
      <c r="A183" t="s">
        <v>160</v>
      </c>
      <c r="B183" s="8" t="s">
        <v>326</v>
      </c>
      <c r="C183" s="15">
        <v>15000</v>
      </c>
      <c r="D183" s="15">
        <v>1500</v>
      </c>
      <c r="E183" s="15">
        <f t="shared" si="3"/>
        <v>16500</v>
      </c>
      <c r="F183" s="8" t="s">
        <v>59</v>
      </c>
      <c r="G183" s="8" t="s">
        <v>59</v>
      </c>
      <c r="H183" s="8">
        <v>17</v>
      </c>
      <c r="I183" s="9" t="s">
        <v>190</v>
      </c>
      <c r="J183" s="9" t="s">
        <v>190</v>
      </c>
      <c r="K183" s="8" t="s">
        <v>193</v>
      </c>
    </row>
    <row r="184" spans="1:11" x14ac:dyDescent="0.2">
      <c r="A184" t="s">
        <v>35</v>
      </c>
      <c r="B184" s="13" t="s">
        <v>327</v>
      </c>
      <c r="C184" s="12">
        <v>9000</v>
      </c>
      <c r="D184" s="12">
        <v>1200</v>
      </c>
      <c r="E184" s="12">
        <f t="shared" si="3"/>
        <v>10200</v>
      </c>
      <c r="F184" s="13" t="s">
        <v>328</v>
      </c>
      <c r="G184" s="13" t="s">
        <v>11</v>
      </c>
      <c r="H184" s="13">
        <v>9</v>
      </c>
      <c r="I184" s="14" t="s">
        <v>179</v>
      </c>
      <c r="J184" s="14" t="s">
        <v>179</v>
      </c>
      <c r="K184" s="13" t="s">
        <v>193</v>
      </c>
    </row>
    <row r="185" spans="1:11" x14ac:dyDescent="0.2">
      <c r="A185" s="8" t="s">
        <v>26</v>
      </c>
      <c r="B185" s="8" t="s">
        <v>329</v>
      </c>
      <c r="C185" s="15">
        <v>7000</v>
      </c>
      <c r="D185" s="15">
        <v>2000</v>
      </c>
      <c r="E185" s="15">
        <f t="shared" si="3"/>
        <v>9000</v>
      </c>
      <c r="F185" s="8" t="s">
        <v>25</v>
      </c>
      <c r="G185" s="8" t="s">
        <v>11</v>
      </c>
      <c r="H185" s="8">
        <v>7</v>
      </c>
      <c r="I185" s="9" t="s">
        <v>179</v>
      </c>
      <c r="J185" s="9" t="s">
        <v>179</v>
      </c>
      <c r="K185" s="8" t="s">
        <v>181</v>
      </c>
    </row>
    <row r="186" spans="1:11" x14ac:dyDescent="0.2">
      <c r="A186" t="s">
        <v>23</v>
      </c>
      <c r="B186" s="13" t="s">
        <v>330</v>
      </c>
      <c r="C186" s="12">
        <v>10134</v>
      </c>
      <c r="D186" s="12">
        <v>0</v>
      </c>
      <c r="E186" s="12">
        <f t="shared" si="3"/>
        <v>10134</v>
      </c>
      <c r="F186" s="13" t="s">
        <v>331</v>
      </c>
      <c r="G186" s="13" t="s">
        <v>257</v>
      </c>
      <c r="H186" s="13">
        <v>3</v>
      </c>
      <c r="I186" s="14" t="s">
        <v>190</v>
      </c>
      <c r="J186" s="14" t="s">
        <v>190</v>
      </c>
      <c r="K186" s="13" t="s">
        <v>181</v>
      </c>
    </row>
    <row r="187" spans="1:11" x14ac:dyDescent="0.2">
      <c r="A187" t="s">
        <v>71</v>
      </c>
      <c r="B187" s="8" t="s">
        <v>332</v>
      </c>
      <c r="C187" s="15">
        <v>6600</v>
      </c>
      <c r="D187" s="15">
        <v>0</v>
      </c>
      <c r="E187" s="15">
        <f t="shared" si="3"/>
        <v>6600</v>
      </c>
      <c r="F187" s="8" t="s">
        <v>106</v>
      </c>
      <c r="G187" s="8" t="s">
        <v>11</v>
      </c>
      <c r="H187" s="8">
        <v>5</v>
      </c>
      <c r="I187" s="9" t="s">
        <v>333</v>
      </c>
      <c r="J187" s="9" t="s">
        <v>446</v>
      </c>
      <c r="K187" s="8" t="s">
        <v>193</v>
      </c>
    </row>
    <row r="188" spans="1:11" x14ac:dyDescent="0.2">
      <c r="A188" t="s">
        <v>71</v>
      </c>
      <c r="B188" s="13" t="s">
        <v>334</v>
      </c>
      <c r="C188" s="12">
        <v>2200</v>
      </c>
      <c r="D188" s="12">
        <v>1000</v>
      </c>
      <c r="E188" s="12">
        <f t="shared" si="3"/>
        <v>3200</v>
      </c>
      <c r="F188" s="13" t="s">
        <v>257</v>
      </c>
      <c r="G188" s="13" t="s">
        <v>257</v>
      </c>
      <c r="H188" s="13">
        <v>3</v>
      </c>
      <c r="I188" s="14" t="s">
        <v>179</v>
      </c>
      <c r="J188" s="14" t="s">
        <v>179</v>
      </c>
      <c r="K188" s="13" t="s">
        <v>181</v>
      </c>
    </row>
    <row r="189" spans="1:11" x14ac:dyDescent="0.2">
      <c r="A189" s="8" t="s">
        <v>26</v>
      </c>
      <c r="B189" s="8" t="s">
        <v>335</v>
      </c>
      <c r="C189" s="15">
        <v>4120</v>
      </c>
      <c r="D189" s="15">
        <v>504</v>
      </c>
      <c r="E189" s="15">
        <f t="shared" si="3"/>
        <v>4624</v>
      </c>
      <c r="F189" s="8" t="s">
        <v>11</v>
      </c>
      <c r="G189" s="8" t="s">
        <v>11</v>
      </c>
      <c r="H189" s="8">
        <v>5</v>
      </c>
      <c r="I189" s="9" t="s">
        <v>179</v>
      </c>
      <c r="J189" s="9" t="s">
        <v>179</v>
      </c>
      <c r="K189" s="8" t="s">
        <v>181</v>
      </c>
    </row>
    <row r="190" spans="1:11" x14ac:dyDescent="0.2">
      <c r="A190" t="s">
        <v>424</v>
      </c>
      <c r="B190" s="13" t="s">
        <v>336</v>
      </c>
      <c r="C190" s="12">
        <v>2100</v>
      </c>
      <c r="D190" s="12">
        <v>3000</v>
      </c>
      <c r="E190" s="12">
        <f t="shared" si="3"/>
        <v>5100</v>
      </c>
      <c r="F190" s="13" t="s">
        <v>25</v>
      </c>
      <c r="G190" s="13" t="s">
        <v>11</v>
      </c>
      <c r="H190" s="13">
        <v>4</v>
      </c>
      <c r="I190" s="14" t="s">
        <v>179</v>
      </c>
      <c r="J190" s="14" t="s">
        <v>179</v>
      </c>
      <c r="K190" s="13" t="s">
        <v>193</v>
      </c>
    </row>
    <row r="191" spans="1:11" x14ac:dyDescent="0.2">
      <c r="A191" t="s">
        <v>12</v>
      </c>
      <c r="B191" s="8" t="s">
        <v>337</v>
      </c>
      <c r="C191" s="15">
        <v>2824.71</v>
      </c>
      <c r="D191" s="15">
        <v>0</v>
      </c>
      <c r="E191" s="15">
        <f t="shared" si="3"/>
        <v>2824.71</v>
      </c>
      <c r="F191" s="8" t="s">
        <v>338</v>
      </c>
      <c r="G191" s="8" t="s">
        <v>435</v>
      </c>
      <c r="H191" s="8">
        <v>10</v>
      </c>
      <c r="I191" s="9" t="s">
        <v>236</v>
      </c>
      <c r="J191" s="9" t="s">
        <v>236</v>
      </c>
      <c r="K191" s="8" t="s">
        <v>193</v>
      </c>
    </row>
    <row r="192" spans="1:11" x14ac:dyDescent="0.2">
      <c r="A192" t="s">
        <v>48</v>
      </c>
      <c r="B192" s="13" t="s">
        <v>339</v>
      </c>
      <c r="C192" s="12">
        <v>2000</v>
      </c>
      <c r="D192" s="12">
        <v>600</v>
      </c>
      <c r="E192" s="12">
        <f t="shared" si="3"/>
        <v>2600</v>
      </c>
      <c r="F192" s="13" t="s">
        <v>340</v>
      </c>
      <c r="G192" s="13" t="s">
        <v>11</v>
      </c>
      <c r="H192" s="13">
        <v>40</v>
      </c>
      <c r="I192" s="14" t="s">
        <v>341</v>
      </c>
      <c r="J192" s="9" t="s">
        <v>445</v>
      </c>
      <c r="K192" s="13" t="s">
        <v>181</v>
      </c>
    </row>
    <row r="193" spans="1:11" x14ac:dyDescent="0.2">
      <c r="A193" t="s">
        <v>398</v>
      </c>
      <c r="B193" s="8" t="s">
        <v>95</v>
      </c>
      <c r="C193" s="15">
        <v>2027</v>
      </c>
      <c r="D193" s="15">
        <v>0</v>
      </c>
      <c r="E193" s="15">
        <f t="shared" si="3"/>
        <v>2027</v>
      </c>
      <c r="F193" s="8" t="s">
        <v>11</v>
      </c>
      <c r="G193" s="8" t="s">
        <v>11</v>
      </c>
      <c r="H193" s="8">
        <v>4</v>
      </c>
      <c r="I193" s="9" t="s">
        <v>179</v>
      </c>
      <c r="J193" s="9" t="s">
        <v>179</v>
      </c>
      <c r="K193" s="8" t="s">
        <v>193</v>
      </c>
    </row>
    <row r="194" spans="1:11" x14ac:dyDescent="0.2">
      <c r="A194" t="s">
        <v>145</v>
      </c>
      <c r="B194" s="13" t="s">
        <v>140</v>
      </c>
      <c r="C194" s="12">
        <v>6000</v>
      </c>
      <c r="D194" s="12">
        <v>3000</v>
      </c>
      <c r="E194" s="12">
        <f t="shared" si="3"/>
        <v>9000</v>
      </c>
      <c r="F194" s="13" t="s">
        <v>11</v>
      </c>
      <c r="G194" s="13" t="s">
        <v>11</v>
      </c>
      <c r="H194" s="13">
        <v>4</v>
      </c>
      <c r="I194" s="14" t="s">
        <v>190</v>
      </c>
      <c r="J194" s="14" t="s">
        <v>190</v>
      </c>
      <c r="K194" s="13" t="s">
        <v>193</v>
      </c>
    </row>
    <row r="195" spans="1:11" x14ac:dyDescent="0.2">
      <c r="A195" t="s">
        <v>398</v>
      </c>
      <c r="B195" s="13" t="s">
        <v>343</v>
      </c>
      <c r="C195" s="12">
        <v>2231.6999999999998</v>
      </c>
      <c r="D195" s="12">
        <v>0</v>
      </c>
      <c r="E195" s="12">
        <f t="shared" si="3"/>
        <v>2231.6999999999998</v>
      </c>
      <c r="F195" s="13" t="s">
        <v>106</v>
      </c>
      <c r="G195" s="13" t="s">
        <v>11</v>
      </c>
      <c r="H195" s="13">
        <v>10</v>
      </c>
      <c r="I195" s="14" t="s">
        <v>179</v>
      </c>
      <c r="J195" s="14" t="s">
        <v>179</v>
      </c>
      <c r="K195" s="13" t="s">
        <v>201</v>
      </c>
    </row>
    <row r="196" spans="1:11" x14ac:dyDescent="0.2">
      <c r="A196" t="s">
        <v>398</v>
      </c>
      <c r="B196" s="8" t="s">
        <v>344</v>
      </c>
      <c r="C196" s="15">
        <v>1800</v>
      </c>
      <c r="D196" s="15">
        <v>0</v>
      </c>
      <c r="E196" s="15">
        <f t="shared" si="3"/>
        <v>1800</v>
      </c>
      <c r="F196" s="8" t="s">
        <v>345</v>
      </c>
      <c r="G196" s="8" t="s">
        <v>345</v>
      </c>
      <c r="H196" s="8">
        <v>7</v>
      </c>
      <c r="I196" s="9" t="s">
        <v>183</v>
      </c>
      <c r="J196" s="9" t="s">
        <v>183</v>
      </c>
      <c r="K196" s="8" t="s">
        <v>193</v>
      </c>
    </row>
    <row r="197" spans="1:11" x14ac:dyDescent="0.2">
      <c r="A197" t="s">
        <v>398</v>
      </c>
      <c r="B197" s="13" t="s">
        <v>29</v>
      </c>
      <c r="C197" s="12">
        <v>1860</v>
      </c>
      <c r="D197" s="12">
        <v>0</v>
      </c>
      <c r="E197" s="12">
        <f t="shared" si="3"/>
        <v>1860</v>
      </c>
      <c r="F197" s="13" t="s">
        <v>269</v>
      </c>
      <c r="G197" s="13" t="s">
        <v>11</v>
      </c>
      <c r="H197" s="13">
        <v>2</v>
      </c>
      <c r="I197" s="14" t="s">
        <v>190</v>
      </c>
      <c r="J197" s="14" t="s">
        <v>190</v>
      </c>
      <c r="K197" s="13" t="s">
        <v>193</v>
      </c>
    </row>
    <row r="198" spans="1:11" x14ac:dyDescent="0.2">
      <c r="A198" t="s">
        <v>398</v>
      </c>
      <c r="B198" s="8" t="s">
        <v>346</v>
      </c>
      <c r="C198" s="15">
        <v>2100</v>
      </c>
      <c r="D198" s="15">
        <v>0</v>
      </c>
      <c r="E198" s="15">
        <f t="shared" si="3"/>
        <v>2100</v>
      </c>
      <c r="F198" s="8" t="s">
        <v>30</v>
      </c>
      <c r="G198" s="8" t="s">
        <v>59</v>
      </c>
      <c r="H198" s="8">
        <v>5</v>
      </c>
      <c r="I198" s="9" t="s">
        <v>179</v>
      </c>
      <c r="J198" s="9" t="s">
        <v>179</v>
      </c>
      <c r="K198" s="8" t="s">
        <v>193</v>
      </c>
    </row>
    <row r="199" spans="1:11" x14ac:dyDescent="0.2">
      <c r="A199" t="s">
        <v>424</v>
      </c>
      <c r="B199" s="13" t="s">
        <v>347</v>
      </c>
      <c r="C199" s="12">
        <v>2300</v>
      </c>
      <c r="D199" s="12">
        <v>0</v>
      </c>
      <c r="E199" s="12">
        <f t="shared" si="3"/>
        <v>2300</v>
      </c>
      <c r="F199" s="13" t="s">
        <v>280</v>
      </c>
      <c r="G199" s="13" t="s">
        <v>433</v>
      </c>
      <c r="H199" s="13">
        <v>7</v>
      </c>
      <c r="I199" s="14" t="s">
        <v>190</v>
      </c>
      <c r="J199" s="14" t="s">
        <v>190</v>
      </c>
      <c r="K199" s="13" t="s">
        <v>193</v>
      </c>
    </row>
    <row r="200" spans="1:11" x14ac:dyDescent="0.2">
      <c r="A200" t="s">
        <v>99</v>
      </c>
      <c r="B200" s="8" t="s">
        <v>348</v>
      </c>
      <c r="C200" s="15">
        <v>7000</v>
      </c>
      <c r="D200" s="15">
        <v>700</v>
      </c>
      <c r="E200" s="15">
        <f t="shared" si="3"/>
        <v>7700</v>
      </c>
      <c r="F200" s="8" t="s">
        <v>349</v>
      </c>
      <c r="G200" s="8" t="s">
        <v>257</v>
      </c>
      <c r="H200" s="8">
        <v>7</v>
      </c>
      <c r="I200" s="9" t="s">
        <v>190</v>
      </c>
      <c r="J200" s="9" t="s">
        <v>190</v>
      </c>
      <c r="K200" s="8" t="s">
        <v>181</v>
      </c>
    </row>
    <row r="201" spans="1:11" x14ac:dyDescent="0.2">
      <c r="A201" t="s">
        <v>35</v>
      </c>
      <c r="B201" s="8" t="s">
        <v>352</v>
      </c>
      <c r="C201" s="15">
        <v>7500</v>
      </c>
      <c r="D201" s="15">
        <v>9720</v>
      </c>
      <c r="E201" s="15">
        <f t="shared" si="3"/>
        <v>17220</v>
      </c>
      <c r="F201" s="8" t="s">
        <v>70</v>
      </c>
      <c r="G201" s="8" t="s">
        <v>85</v>
      </c>
      <c r="H201" s="8">
        <v>1</v>
      </c>
      <c r="I201" s="9" t="s">
        <v>179</v>
      </c>
      <c r="J201" s="9" t="s">
        <v>179</v>
      </c>
      <c r="K201" s="8" t="s">
        <v>181</v>
      </c>
    </row>
    <row r="202" spans="1:11" x14ac:dyDescent="0.2">
      <c r="A202" s="13" t="s">
        <v>26</v>
      </c>
      <c r="B202" s="13" t="s">
        <v>353</v>
      </c>
      <c r="C202" s="12">
        <v>5652</v>
      </c>
      <c r="D202" s="12">
        <v>4286</v>
      </c>
      <c r="E202" s="12">
        <f t="shared" si="3"/>
        <v>9938</v>
      </c>
      <c r="F202" s="13" t="s">
        <v>59</v>
      </c>
      <c r="G202" s="13" t="s">
        <v>59</v>
      </c>
      <c r="H202" s="13">
        <v>5</v>
      </c>
      <c r="I202" s="14" t="s">
        <v>190</v>
      </c>
      <c r="J202" s="14" t="s">
        <v>190</v>
      </c>
      <c r="K202" s="13" t="s">
        <v>181</v>
      </c>
    </row>
    <row r="203" spans="1:11" x14ac:dyDescent="0.2">
      <c r="A203" t="s">
        <v>48</v>
      </c>
      <c r="B203" s="8" t="s">
        <v>354</v>
      </c>
      <c r="C203" s="15">
        <v>2900</v>
      </c>
      <c r="D203" s="15">
        <v>20</v>
      </c>
      <c r="E203" s="15">
        <f t="shared" si="3"/>
        <v>2920</v>
      </c>
      <c r="F203" s="8" t="s">
        <v>355</v>
      </c>
      <c r="G203" s="8" t="s">
        <v>437</v>
      </c>
      <c r="H203" s="8">
        <v>7</v>
      </c>
      <c r="I203" s="9" t="s">
        <v>179</v>
      </c>
      <c r="J203" s="9" t="s">
        <v>179</v>
      </c>
      <c r="K203" s="8" t="s">
        <v>181</v>
      </c>
    </row>
    <row r="204" spans="1:11" x14ac:dyDescent="0.2">
      <c r="A204" s="13" t="s">
        <v>26</v>
      </c>
      <c r="B204" s="13" t="s">
        <v>356</v>
      </c>
      <c r="C204" s="12">
        <v>3600</v>
      </c>
      <c r="D204" s="12">
        <v>4000</v>
      </c>
      <c r="E204" s="12">
        <f t="shared" si="3"/>
        <v>7600</v>
      </c>
      <c r="F204" s="13" t="s">
        <v>357</v>
      </c>
      <c r="G204" s="13" t="s">
        <v>257</v>
      </c>
      <c r="H204" s="13">
        <v>3</v>
      </c>
      <c r="I204" s="14" t="s">
        <v>179</v>
      </c>
      <c r="J204" s="14" t="s">
        <v>179</v>
      </c>
      <c r="K204" s="13" t="s">
        <v>193</v>
      </c>
    </row>
    <row r="205" spans="1:11" x14ac:dyDescent="0.2">
      <c r="A205" s="8" t="s">
        <v>26</v>
      </c>
      <c r="B205" s="8" t="s">
        <v>358</v>
      </c>
      <c r="C205" s="15">
        <v>1700</v>
      </c>
      <c r="D205" s="15">
        <v>500</v>
      </c>
      <c r="E205" s="15">
        <f t="shared" si="3"/>
        <v>2200</v>
      </c>
      <c r="F205" s="8" t="s">
        <v>151</v>
      </c>
      <c r="G205" s="8" t="s">
        <v>11</v>
      </c>
      <c r="H205" s="8">
        <v>3</v>
      </c>
      <c r="I205" s="9" t="s">
        <v>179</v>
      </c>
      <c r="J205" s="9" t="s">
        <v>179</v>
      </c>
      <c r="K205" s="8" t="s">
        <v>181</v>
      </c>
    </row>
    <row r="206" spans="1:11" x14ac:dyDescent="0.2">
      <c r="A206" s="13" t="s">
        <v>26</v>
      </c>
      <c r="B206" s="13" t="s">
        <v>359</v>
      </c>
      <c r="C206" s="12">
        <v>5270</v>
      </c>
      <c r="D206" s="12">
        <v>3980</v>
      </c>
      <c r="E206" s="12">
        <f t="shared" si="3"/>
        <v>9250</v>
      </c>
      <c r="F206" s="13" t="s">
        <v>11</v>
      </c>
      <c r="G206" s="13" t="s">
        <v>11</v>
      </c>
      <c r="H206" s="13">
        <v>7</v>
      </c>
      <c r="I206" s="14" t="s">
        <v>179</v>
      </c>
      <c r="J206" s="14" t="s">
        <v>179</v>
      </c>
      <c r="K206" s="13" t="s">
        <v>181</v>
      </c>
    </row>
    <row r="207" spans="1:11" x14ac:dyDescent="0.2">
      <c r="A207" t="s">
        <v>42</v>
      </c>
      <c r="B207" s="8" t="s">
        <v>360</v>
      </c>
      <c r="C207" s="15">
        <v>700</v>
      </c>
      <c r="D207" s="15">
        <v>0</v>
      </c>
      <c r="E207" s="15">
        <f t="shared" si="3"/>
        <v>700</v>
      </c>
      <c r="F207" s="8" t="s">
        <v>361</v>
      </c>
      <c r="G207" s="8" t="s">
        <v>11</v>
      </c>
      <c r="H207" s="8">
        <v>3</v>
      </c>
      <c r="I207" s="9" t="s">
        <v>179</v>
      </c>
      <c r="J207" s="9" t="s">
        <v>179</v>
      </c>
      <c r="K207" s="8" t="s">
        <v>181</v>
      </c>
    </row>
    <row r="208" spans="1:11" x14ac:dyDescent="0.2">
      <c r="A208" t="s">
        <v>131</v>
      </c>
      <c r="B208" s="13" t="s">
        <v>362</v>
      </c>
      <c r="C208" s="12">
        <v>13000</v>
      </c>
      <c r="D208" s="12">
        <v>10000</v>
      </c>
      <c r="E208" s="12">
        <f t="shared" ref="E208:E248" si="4">SUM(C208:D208)</f>
        <v>23000</v>
      </c>
      <c r="F208" s="13" t="s">
        <v>363</v>
      </c>
      <c r="G208" s="13" t="s">
        <v>257</v>
      </c>
      <c r="H208" s="13">
        <v>3</v>
      </c>
      <c r="I208" s="14" t="s">
        <v>179</v>
      </c>
      <c r="J208" s="14" t="s">
        <v>179</v>
      </c>
      <c r="K208" s="13" t="s">
        <v>181</v>
      </c>
    </row>
    <row r="209" spans="1:11" x14ac:dyDescent="0.2">
      <c r="A209" t="s">
        <v>71</v>
      </c>
      <c r="B209" s="8" t="s">
        <v>364</v>
      </c>
      <c r="C209" s="15">
        <v>1779</v>
      </c>
      <c r="D209" s="15">
        <v>50</v>
      </c>
      <c r="E209" s="15">
        <f t="shared" si="4"/>
        <v>1829</v>
      </c>
      <c r="F209" s="8" t="s">
        <v>94</v>
      </c>
      <c r="G209" s="8" t="s">
        <v>11</v>
      </c>
      <c r="H209" s="8">
        <v>0</v>
      </c>
      <c r="I209" s="9" t="s">
        <v>179</v>
      </c>
      <c r="J209" s="9" t="s">
        <v>179</v>
      </c>
      <c r="K209" s="8" t="s">
        <v>181</v>
      </c>
    </row>
    <row r="210" spans="1:11" x14ac:dyDescent="0.2">
      <c r="A210" t="s">
        <v>42</v>
      </c>
      <c r="B210" s="13" t="s">
        <v>365</v>
      </c>
      <c r="C210" s="12">
        <v>5500</v>
      </c>
      <c r="D210" s="12">
        <v>0</v>
      </c>
      <c r="E210" s="12">
        <f t="shared" si="4"/>
        <v>5500</v>
      </c>
      <c r="F210" s="13" t="s">
        <v>242</v>
      </c>
      <c r="G210" s="13" t="s">
        <v>11</v>
      </c>
      <c r="H210" s="13">
        <v>4</v>
      </c>
      <c r="I210" s="14" t="s">
        <v>179</v>
      </c>
      <c r="J210" s="14" t="s">
        <v>179</v>
      </c>
      <c r="K210" s="13" t="s">
        <v>181</v>
      </c>
    </row>
    <row r="211" spans="1:11" x14ac:dyDescent="0.2">
      <c r="A211" t="s">
        <v>71</v>
      </c>
      <c r="B211" s="8" t="s">
        <v>234</v>
      </c>
      <c r="C211" s="15">
        <v>4004</v>
      </c>
      <c r="D211" s="15">
        <v>260</v>
      </c>
      <c r="E211" s="15">
        <f t="shared" si="4"/>
        <v>4264</v>
      </c>
      <c r="F211" s="8" t="s">
        <v>11</v>
      </c>
      <c r="G211" s="8" t="s">
        <v>11</v>
      </c>
      <c r="H211" s="8">
        <v>5</v>
      </c>
      <c r="I211" s="9" t="s">
        <v>179</v>
      </c>
      <c r="J211" s="9" t="s">
        <v>179</v>
      </c>
      <c r="K211" s="8" t="s">
        <v>181</v>
      </c>
    </row>
    <row r="212" spans="1:11" x14ac:dyDescent="0.2">
      <c r="A212" s="13" t="s">
        <v>26</v>
      </c>
      <c r="B212" s="13" t="s">
        <v>366</v>
      </c>
      <c r="C212" s="12">
        <v>25475</v>
      </c>
      <c r="D212" s="12">
        <v>0</v>
      </c>
      <c r="E212" s="12">
        <f t="shared" si="4"/>
        <v>25475</v>
      </c>
      <c r="F212" s="13" t="s">
        <v>11</v>
      </c>
      <c r="G212" s="13" t="s">
        <v>11</v>
      </c>
      <c r="H212" s="13">
        <v>20</v>
      </c>
      <c r="I212" s="14" t="s">
        <v>236</v>
      </c>
      <c r="J212" s="14" t="s">
        <v>236</v>
      </c>
      <c r="K212" s="13" t="s">
        <v>193</v>
      </c>
    </row>
    <row r="213" spans="1:11" x14ac:dyDescent="0.2">
      <c r="A213" t="s">
        <v>42</v>
      </c>
      <c r="B213" s="8" t="s">
        <v>367</v>
      </c>
      <c r="C213" s="15">
        <v>3500</v>
      </c>
      <c r="D213" s="15">
        <v>0</v>
      </c>
      <c r="E213" s="15">
        <f t="shared" si="4"/>
        <v>3500</v>
      </c>
      <c r="F213" s="8" t="s">
        <v>11</v>
      </c>
      <c r="G213" s="8" t="s">
        <v>11</v>
      </c>
      <c r="H213" s="8">
        <v>2</v>
      </c>
      <c r="I213" s="9" t="s">
        <v>179</v>
      </c>
      <c r="J213" s="9" t="s">
        <v>179</v>
      </c>
      <c r="K213" s="8" t="s">
        <v>181</v>
      </c>
    </row>
    <row r="214" spans="1:11" x14ac:dyDescent="0.2">
      <c r="A214" t="s">
        <v>42</v>
      </c>
      <c r="B214" s="13" t="s">
        <v>368</v>
      </c>
      <c r="C214" s="12">
        <v>3000</v>
      </c>
      <c r="D214" s="12">
        <v>400</v>
      </c>
      <c r="E214" s="12">
        <f t="shared" si="4"/>
        <v>3400</v>
      </c>
      <c r="F214" s="13" t="s">
        <v>369</v>
      </c>
      <c r="G214" s="13" t="s">
        <v>11</v>
      </c>
      <c r="H214" s="13">
        <v>3</v>
      </c>
      <c r="I214" s="14" t="s">
        <v>179</v>
      </c>
      <c r="J214" s="14" t="s">
        <v>179</v>
      </c>
      <c r="K214" s="13" t="s">
        <v>201</v>
      </c>
    </row>
    <row r="215" spans="1:11" x14ac:dyDescent="0.2">
      <c r="A215" t="s">
        <v>71</v>
      </c>
      <c r="B215" s="8" t="s">
        <v>370</v>
      </c>
      <c r="C215" s="15">
        <v>5500</v>
      </c>
      <c r="D215" s="15">
        <v>0</v>
      </c>
      <c r="E215" s="15">
        <f t="shared" si="4"/>
        <v>5500</v>
      </c>
      <c r="F215" s="8" t="s">
        <v>371</v>
      </c>
      <c r="G215" s="8" t="s">
        <v>11</v>
      </c>
      <c r="H215" s="8">
        <v>5</v>
      </c>
      <c r="I215" s="9" t="s">
        <v>190</v>
      </c>
      <c r="J215" s="9" t="s">
        <v>190</v>
      </c>
      <c r="K215" s="8" t="s">
        <v>181</v>
      </c>
    </row>
    <row r="216" spans="1:11" x14ac:dyDescent="0.2">
      <c r="A216" t="s">
        <v>35</v>
      </c>
      <c r="B216" s="13" t="s">
        <v>150</v>
      </c>
      <c r="C216" s="12">
        <v>1452.9</v>
      </c>
      <c r="D216" s="12">
        <v>300</v>
      </c>
      <c r="E216" s="12">
        <f t="shared" si="4"/>
        <v>1752.9</v>
      </c>
      <c r="F216" s="13" t="s">
        <v>269</v>
      </c>
      <c r="G216" s="13" t="s">
        <v>11</v>
      </c>
      <c r="H216" s="13">
        <v>8</v>
      </c>
      <c r="I216" s="14" t="s">
        <v>179</v>
      </c>
      <c r="J216" s="14" t="s">
        <v>179</v>
      </c>
      <c r="K216" s="13" t="s">
        <v>181</v>
      </c>
    </row>
    <row r="217" spans="1:11" x14ac:dyDescent="0.2">
      <c r="A217" t="s">
        <v>425</v>
      </c>
      <c r="B217" s="8" t="s">
        <v>372</v>
      </c>
      <c r="C217" s="15">
        <v>600</v>
      </c>
      <c r="D217" s="15">
        <v>300</v>
      </c>
      <c r="E217" s="15">
        <f t="shared" si="4"/>
        <v>900</v>
      </c>
      <c r="F217" s="8" t="s">
        <v>153</v>
      </c>
      <c r="G217" s="8" t="s">
        <v>11</v>
      </c>
      <c r="H217" s="8">
        <v>2</v>
      </c>
      <c r="I217" s="9" t="s">
        <v>179</v>
      </c>
      <c r="J217" s="9" t="s">
        <v>179</v>
      </c>
      <c r="K217" s="8" t="s">
        <v>201</v>
      </c>
    </row>
    <row r="218" spans="1:11" x14ac:dyDescent="0.2">
      <c r="A218" t="s">
        <v>259</v>
      </c>
      <c r="B218" s="13" t="s">
        <v>76</v>
      </c>
      <c r="C218" s="12">
        <v>1700</v>
      </c>
      <c r="D218" s="12">
        <v>0</v>
      </c>
      <c r="E218" s="12">
        <f t="shared" si="4"/>
        <v>1700</v>
      </c>
      <c r="F218" s="13" t="s">
        <v>374</v>
      </c>
      <c r="G218" s="13" t="s">
        <v>436</v>
      </c>
      <c r="H218" s="13">
        <v>6</v>
      </c>
      <c r="I218" s="14" t="s">
        <v>179</v>
      </c>
      <c r="J218" s="14" t="s">
        <v>179</v>
      </c>
      <c r="K218" s="13" t="s">
        <v>181</v>
      </c>
    </row>
    <row r="219" spans="1:11" x14ac:dyDescent="0.2">
      <c r="A219" s="8" t="s">
        <v>26</v>
      </c>
      <c r="B219" s="8" t="s">
        <v>375</v>
      </c>
      <c r="C219" s="15">
        <v>5182</v>
      </c>
      <c r="D219" s="15">
        <v>0</v>
      </c>
      <c r="E219" s="15">
        <f t="shared" si="4"/>
        <v>5182</v>
      </c>
      <c r="F219" s="8" t="s">
        <v>11</v>
      </c>
      <c r="G219" s="8" t="s">
        <v>11</v>
      </c>
      <c r="H219" s="8">
        <v>3</v>
      </c>
      <c r="I219" s="9" t="s">
        <v>179</v>
      </c>
      <c r="J219" s="9" t="s">
        <v>179</v>
      </c>
      <c r="K219" s="8" t="s">
        <v>181</v>
      </c>
    </row>
    <row r="220" spans="1:11" x14ac:dyDescent="0.2">
      <c r="A220" t="s">
        <v>259</v>
      </c>
      <c r="B220" s="13" t="s">
        <v>376</v>
      </c>
      <c r="C220" s="12">
        <v>2000</v>
      </c>
      <c r="D220" s="12">
        <v>0</v>
      </c>
      <c r="E220" s="12">
        <f t="shared" si="4"/>
        <v>2000</v>
      </c>
      <c r="F220" s="13" t="s">
        <v>11</v>
      </c>
      <c r="G220" s="13" t="s">
        <v>11</v>
      </c>
      <c r="H220" s="13">
        <v>4</v>
      </c>
      <c r="I220" s="14" t="s">
        <v>179</v>
      </c>
      <c r="J220" s="14" t="s">
        <v>179</v>
      </c>
      <c r="K220" s="13" t="s">
        <v>181</v>
      </c>
    </row>
    <row r="221" spans="1:11" x14ac:dyDescent="0.2">
      <c r="A221" t="s">
        <v>425</v>
      </c>
      <c r="B221" s="8" t="s">
        <v>377</v>
      </c>
      <c r="C221" s="8">
        <v>1500</v>
      </c>
      <c r="D221" s="8">
        <v>0</v>
      </c>
      <c r="E221" s="8">
        <f t="shared" si="4"/>
        <v>1500</v>
      </c>
      <c r="F221" s="8" t="s">
        <v>307</v>
      </c>
      <c r="G221" s="8" t="s">
        <v>436</v>
      </c>
      <c r="H221" s="8">
        <v>6</v>
      </c>
      <c r="I221" s="9" t="s">
        <v>179</v>
      </c>
      <c r="J221" s="9" t="s">
        <v>179</v>
      </c>
      <c r="K221" s="8" t="s">
        <v>181</v>
      </c>
    </row>
    <row r="222" spans="1:11" x14ac:dyDescent="0.2">
      <c r="A222" t="s">
        <v>35</v>
      </c>
      <c r="B222" s="13" t="s">
        <v>378</v>
      </c>
      <c r="C222" s="13">
        <v>17500</v>
      </c>
      <c r="D222" s="13">
        <v>9122</v>
      </c>
      <c r="E222" s="13">
        <f t="shared" si="4"/>
        <v>26622</v>
      </c>
      <c r="F222" s="13" t="s">
        <v>379</v>
      </c>
      <c r="G222" s="13" t="s">
        <v>435</v>
      </c>
      <c r="H222" s="13">
        <v>5</v>
      </c>
      <c r="I222" s="14" t="s">
        <v>179</v>
      </c>
      <c r="J222" s="14" t="s">
        <v>179</v>
      </c>
      <c r="K222" s="13" t="s">
        <v>181</v>
      </c>
    </row>
    <row r="223" spans="1:11" x14ac:dyDescent="0.2">
      <c r="A223" t="s">
        <v>71</v>
      </c>
      <c r="B223" s="8" t="s">
        <v>84</v>
      </c>
      <c r="C223" s="8">
        <v>23000</v>
      </c>
      <c r="D223" s="8">
        <v>0</v>
      </c>
      <c r="E223" s="8">
        <f t="shared" si="4"/>
        <v>23000</v>
      </c>
      <c r="F223" s="8" t="s">
        <v>85</v>
      </c>
      <c r="G223" s="8" t="s">
        <v>85</v>
      </c>
      <c r="H223" s="8">
        <v>7</v>
      </c>
      <c r="I223" s="9" t="s">
        <v>179</v>
      </c>
      <c r="J223" s="9" t="s">
        <v>179</v>
      </c>
      <c r="K223" s="8" t="s">
        <v>181</v>
      </c>
    </row>
    <row r="224" spans="1:11" x14ac:dyDescent="0.2">
      <c r="A224" s="13" t="s">
        <v>26</v>
      </c>
      <c r="B224" s="13" t="s">
        <v>27</v>
      </c>
      <c r="C224" s="13">
        <v>1000</v>
      </c>
      <c r="D224" s="13">
        <v>0</v>
      </c>
      <c r="E224" s="13">
        <f t="shared" si="4"/>
        <v>1000</v>
      </c>
      <c r="F224" s="13" t="s">
        <v>380</v>
      </c>
      <c r="G224" s="13" t="s">
        <v>11</v>
      </c>
      <c r="H224" s="13">
        <v>5</v>
      </c>
      <c r="I224" s="14" t="s">
        <v>179</v>
      </c>
      <c r="J224" s="14" t="s">
        <v>179</v>
      </c>
      <c r="K224" s="13" t="s">
        <v>181</v>
      </c>
    </row>
    <row r="225" spans="1:11" x14ac:dyDescent="0.2">
      <c r="A225" t="s">
        <v>14</v>
      </c>
      <c r="B225" s="8" t="s">
        <v>381</v>
      </c>
      <c r="C225" s="8">
        <v>1600</v>
      </c>
      <c r="D225" s="8">
        <v>3000</v>
      </c>
      <c r="E225" s="8">
        <f t="shared" si="4"/>
        <v>4600</v>
      </c>
      <c r="F225" s="8" t="s">
        <v>25</v>
      </c>
      <c r="G225" s="8" t="s">
        <v>11</v>
      </c>
      <c r="H225" s="8">
        <v>7</v>
      </c>
      <c r="I225" s="9" t="s">
        <v>183</v>
      </c>
      <c r="J225" s="9" t="s">
        <v>183</v>
      </c>
      <c r="K225" s="8" t="s">
        <v>181</v>
      </c>
    </row>
    <row r="226" spans="1:11" x14ac:dyDescent="0.2">
      <c r="A226" t="s">
        <v>42</v>
      </c>
      <c r="B226" s="13" t="s">
        <v>382</v>
      </c>
      <c r="C226" s="13">
        <v>7000</v>
      </c>
      <c r="D226" s="13">
        <v>500</v>
      </c>
      <c r="E226" s="13">
        <f t="shared" si="4"/>
        <v>7500</v>
      </c>
      <c r="F226" s="13" t="s">
        <v>383</v>
      </c>
      <c r="G226" s="13" t="s">
        <v>85</v>
      </c>
      <c r="H226" s="13">
        <v>5</v>
      </c>
      <c r="I226" s="14" t="s">
        <v>179</v>
      </c>
      <c r="J226" s="14" t="s">
        <v>179</v>
      </c>
      <c r="K226" s="13" t="s">
        <v>201</v>
      </c>
    </row>
    <row r="227" spans="1:11" x14ac:dyDescent="0.2">
      <c r="A227" t="s">
        <v>48</v>
      </c>
      <c r="B227" s="8" t="s">
        <v>384</v>
      </c>
      <c r="C227" s="8">
        <v>5197.2</v>
      </c>
      <c r="D227" s="8">
        <v>3600</v>
      </c>
      <c r="E227" s="8">
        <f t="shared" si="4"/>
        <v>8797.2000000000007</v>
      </c>
      <c r="F227" s="8" t="s">
        <v>385</v>
      </c>
      <c r="G227" s="8" t="s">
        <v>257</v>
      </c>
      <c r="H227" s="8">
        <v>8</v>
      </c>
      <c r="I227" s="9" t="s">
        <v>179</v>
      </c>
      <c r="J227" s="9" t="s">
        <v>179</v>
      </c>
      <c r="K227" s="8" t="s">
        <v>181</v>
      </c>
    </row>
    <row r="228" spans="1:11" x14ac:dyDescent="0.2">
      <c r="A228" t="s">
        <v>160</v>
      </c>
      <c r="B228" s="13" t="s">
        <v>386</v>
      </c>
      <c r="C228" s="13">
        <v>5000</v>
      </c>
      <c r="D228" s="13">
        <v>1200</v>
      </c>
      <c r="E228" s="13">
        <f t="shared" si="4"/>
        <v>6200</v>
      </c>
      <c r="F228" s="13" t="s">
        <v>131</v>
      </c>
      <c r="G228" s="13" t="s">
        <v>436</v>
      </c>
      <c r="H228" s="13">
        <v>2</v>
      </c>
      <c r="I228" s="14" t="s">
        <v>179</v>
      </c>
      <c r="J228" s="14" t="s">
        <v>179</v>
      </c>
      <c r="K228" s="13" t="s">
        <v>181</v>
      </c>
    </row>
    <row r="229" spans="1:11" x14ac:dyDescent="0.2">
      <c r="A229" t="s">
        <v>428</v>
      </c>
      <c r="B229" s="8" t="s">
        <v>387</v>
      </c>
      <c r="C229" s="8">
        <v>2392.92</v>
      </c>
      <c r="D229" s="8">
        <v>0</v>
      </c>
      <c r="E229" s="8">
        <f t="shared" si="4"/>
        <v>2392.92</v>
      </c>
      <c r="F229" s="8" t="s">
        <v>388</v>
      </c>
      <c r="G229" s="8" t="s">
        <v>189</v>
      </c>
      <c r="H229" s="8">
        <v>11</v>
      </c>
      <c r="I229" s="9" t="s">
        <v>179</v>
      </c>
      <c r="J229" s="9" t="s">
        <v>179</v>
      </c>
      <c r="K229" s="8" t="s">
        <v>193</v>
      </c>
    </row>
    <row r="230" spans="1:11" x14ac:dyDescent="0.2">
      <c r="A230" t="s">
        <v>35</v>
      </c>
      <c r="B230" s="13" t="s">
        <v>389</v>
      </c>
      <c r="C230" s="13">
        <v>16500</v>
      </c>
      <c r="D230" s="13">
        <v>3500</v>
      </c>
      <c r="E230" s="13">
        <f t="shared" si="4"/>
        <v>20000</v>
      </c>
      <c r="F230" s="13" t="s">
        <v>11</v>
      </c>
      <c r="G230" s="13" t="s">
        <v>11</v>
      </c>
      <c r="H230" s="13">
        <v>6</v>
      </c>
      <c r="I230" s="14" t="s">
        <v>179</v>
      </c>
      <c r="J230" s="14" t="s">
        <v>179</v>
      </c>
      <c r="K230" s="13" t="s">
        <v>181</v>
      </c>
    </row>
    <row r="231" spans="1:11" x14ac:dyDescent="0.2">
      <c r="A231" s="8" t="s">
        <v>26</v>
      </c>
      <c r="B231" s="8" t="s">
        <v>390</v>
      </c>
      <c r="C231" s="8">
        <v>1650</v>
      </c>
      <c r="D231" s="8">
        <v>0</v>
      </c>
      <c r="E231" s="8">
        <f t="shared" si="4"/>
        <v>1650</v>
      </c>
      <c r="F231" s="8" t="s">
        <v>30</v>
      </c>
      <c r="G231" s="8" t="s">
        <v>59</v>
      </c>
      <c r="H231" s="8">
        <v>3</v>
      </c>
      <c r="I231" s="9" t="s">
        <v>179</v>
      </c>
      <c r="J231" s="9" t="s">
        <v>179</v>
      </c>
      <c r="K231" s="8" t="s">
        <v>181</v>
      </c>
    </row>
    <row r="232" spans="1:11" x14ac:dyDescent="0.2">
      <c r="A232" t="s">
        <v>71</v>
      </c>
      <c r="B232" s="13" t="s">
        <v>391</v>
      </c>
      <c r="C232" s="13">
        <v>4100</v>
      </c>
      <c r="D232" s="13">
        <v>650</v>
      </c>
      <c r="E232" s="13">
        <f t="shared" si="4"/>
        <v>4750</v>
      </c>
      <c r="F232" s="13" t="s">
        <v>313</v>
      </c>
      <c r="G232" s="13" t="s">
        <v>11</v>
      </c>
      <c r="H232" s="13">
        <v>3</v>
      </c>
      <c r="I232" s="14" t="s">
        <v>179</v>
      </c>
      <c r="J232" s="14" t="s">
        <v>179</v>
      </c>
      <c r="K232" s="13" t="s">
        <v>181</v>
      </c>
    </row>
    <row r="233" spans="1:11" x14ac:dyDescent="0.2">
      <c r="A233" t="s">
        <v>398</v>
      </c>
      <c r="B233" s="8" t="s">
        <v>392</v>
      </c>
      <c r="C233" s="8">
        <v>4000</v>
      </c>
      <c r="D233" s="8">
        <v>0</v>
      </c>
      <c r="E233" s="8">
        <f t="shared" si="4"/>
        <v>4000</v>
      </c>
      <c r="F233" s="8" t="s">
        <v>393</v>
      </c>
      <c r="G233" s="8" t="s">
        <v>436</v>
      </c>
      <c r="H233" s="8">
        <v>4</v>
      </c>
      <c r="I233" s="9" t="s">
        <v>190</v>
      </c>
      <c r="J233" s="9" t="s">
        <v>190</v>
      </c>
      <c r="K233" s="8" t="s">
        <v>193</v>
      </c>
    </row>
    <row r="234" spans="1:11" x14ac:dyDescent="0.2">
      <c r="A234" t="s">
        <v>425</v>
      </c>
      <c r="B234" s="13" t="s">
        <v>394</v>
      </c>
      <c r="C234" s="13">
        <v>1750</v>
      </c>
      <c r="D234" s="13">
        <v>0</v>
      </c>
      <c r="E234" s="13">
        <f t="shared" si="4"/>
        <v>1750</v>
      </c>
      <c r="F234" s="13" t="s">
        <v>63</v>
      </c>
      <c r="G234" s="13" t="s">
        <v>11</v>
      </c>
      <c r="H234" s="13">
        <v>1</v>
      </c>
      <c r="I234" s="14" t="s">
        <v>179</v>
      </c>
      <c r="J234" s="14" t="s">
        <v>179</v>
      </c>
      <c r="K234" s="13" t="s">
        <v>181</v>
      </c>
    </row>
    <row r="235" spans="1:11" x14ac:dyDescent="0.2">
      <c r="A235" s="8" t="s">
        <v>26</v>
      </c>
      <c r="B235" s="8" t="s">
        <v>88</v>
      </c>
      <c r="C235" s="8">
        <v>2617</v>
      </c>
      <c r="D235" s="8">
        <v>150</v>
      </c>
      <c r="E235" s="8">
        <f t="shared" si="4"/>
        <v>2767</v>
      </c>
      <c r="F235" s="8" t="s">
        <v>395</v>
      </c>
      <c r="G235" s="8" t="s">
        <v>257</v>
      </c>
      <c r="H235" s="8">
        <v>4</v>
      </c>
      <c r="I235" s="9" t="s">
        <v>179</v>
      </c>
      <c r="J235" s="9" t="s">
        <v>179</v>
      </c>
      <c r="K235" s="8" t="s">
        <v>181</v>
      </c>
    </row>
    <row r="236" spans="1:11" x14ac:dyDescent="0.2">
      <c r="A236" t="s">
        <v>160</v>
      </c>
      <c r="B236" s="13" t="s">
        <v>102</v>
      </c>
      <c r="C236" s="13">
        <v>30000</v>
      </c>
      <c r="D236" s="13">
        <v>0</v>
      </c>
      <c r="E236" s="13">
        <f t="shared" si="4"/>
        <v>30000</v>
      </c>
      <c r="F236" s="13" t="s">
        <v>396</v>
      </c>
      <c r="G236" s="13" t="s">
        <v>85</v>
      </c>
      <c r="H236" s="13">
        <v>5</v>
      </c>
      <c r="I236" s="14" t="s">
        <v>179</v>
      </c>
      <c r="J236" s="14" t="s">
        <v>179</v>
      </c>
      <c r="K236" s="13" t="s">
        <v>181</v>
      </c>
    </row>
    <row r="237" spans="1:11" x14ac:dyDescent="0.2">
      <c r="A237" t="s">
        <v>14</v>
      </c>
      <c r="B237" s="13" t="s">
        <v>397</v>
      </c>
      <c r="C237" s="13">
        <v>1000</v>
      </c>
      <c r="D237" s="13">
        <v>1000</v>
      </c>
      <c r="E237" s="13">
        <f t="shared" si="4"/>
        <v>2000</v>
      </c>
      <c r="F237" s="13" t="s">
        <v>261</v>
      </c>
      <c r="G237" s="13" t="s">
        <v>11</v>
      </c>
      <c r="H237" s="13">
        <v>4</v>
      </c>
      <c r="I237" s="14" t="s">
        <v>179</v>
      </c>
      <c r="J237" s="14" t="s">
        <v>179</v>
      </c>
      <c r="K237" s="13" t="s">
        <v>181</v>
      </c>
    </row>
    <row r="238" spans="1:11" x14ac:dyDescent="0.2">
      <c r="A238" t="s">
        <v>398</v>
      </c>
      <c r="B238" s="8" t="s">
        <v>95</v>
      </c>
      <c r="C238" s="8">
        <v>1096.8</v>
      </c>
      <c r="D238" s="8">
        <v>80</v>
      </c>
      <c r="E238" s="8">
        <f t="shared" si="4"/>
        <v>1176.8</v>
      </c>
      <c r="F238" s="8" t="s">
        <v>11</v>
      </c>
      <c r="G238" s="8" t="s">
        <v>11</v>
      </c>
      <c r="H238" s="8">
        <v>3</v>
      </c>
      <c r="I238" s="9" t="s">
        <v>179</v>
      </c>
      <c r="J238" s="9" t="s">
        <v>179</v>
      </c>
      <c r="K238" s="8" t="s">
        <v>193</v>
      </c>
    </row>
    <row r="239" spans="1:11" x14ac:dyDescent="0.2">
      <c r="A239" t="s">
        <v>12</v>
      </c>
      <c r="B239" s="13" t="s">
        <v>399</v>
      </c>
      <c r="C239" s="13">
        <v>2821.1</v>
      </c>
      <c r="D239" s="13">
        <v>0</v>
      </c>
      <c r="E239" s="13">
        <f t="shared" si="4"/>
        <v>2821.1</v>
      </c>
      <c r="F239" s="13" t="s">
        <v>232</v>
      </c>
      <c r="G239" s="13" t="s">
        <v>345</v>
      </c>
      <c r="H239" s="13">
        <v>1</v>
      </c>
      <c r="I239" s="14" t="s">
        <v>179</v>
      </c>
      <c r="J239" s="14" t="s">
        <v>179</v>
      </c>
      <c r="K239" s="13" t="s">
        <v>193</v>
      </c>
    </row>
    <row r="240" spans="1:11" x14ac:dyDescent="0.2">
      <c r="A240" t="s">
        <v>398</v>
      </c>
      <c r="B240" s="8" t="s">
        <v>95</v>
      </c>
      <c r="C240" s="8">
        <v>2016.4</v>
      </c>
      <c r="D240" s="8">
        <v>0</v>
      </c>
      <c r="E240" s="8">
        <f t="shared" si="4"/>
        <v>2016.4</v>
      </c>
      <c r="F240" s="8" t="s">
        <v>11</v>
      </c>
      <c r="G240" s="8" t="s">
        <v>11</v>
      </c>
      <c r="H240" s="8">
        <v>4</v>
      </c>
      <c r="I240" s="9" t="s">
        <v>179</v>
      </c>
      <c r="J240" s="9" t="s">
        <v>179</v>
      </c>
      <c r="K240" s="8" t="s">
        <v>193</v>
      </c>
    </row>
    <row r="241" spans="1:11" x14ac:dyDescent="0.2">
      <c r="A241" t="s">
        <v>48</v>
      </c>
      <c r="B241" s="13" t="s">
        <v>400</v>
      </c>
      <c r="C241" s="13">
        <v>3500</v>
      </c>
      <c r="D241" s="13">
        <v>500</v>
      </c>
      <c r="E241" s="13">
        <f t="shared" si="4"/>
        <v>4000</v>
      </c>
      <c r="F241" s="13" t="s">
        <v>401</v>
      </c>
      <c r="G241" s="13" t="s">
        <v>11</v>
      </c>
      <c r="H241" s="13">
        <v>4</v>
      </c>
      <c r="I241" s="14" t="s">
        <v>179</v>
      </c>
      <c r="J241" s="14" t="s">
        <v>179</v>
      </c>
      <c r="K241" s="13" t="s">
        <v>181</v>
      </c>
    </row>
    <row r="242" spans="1:11" x14ac:dyDescent="0.2">
      <c r="A242" t="s">
        <v>48</v>
      </c>
      <c r="B242" s="8" t="s">
        <v>402</v>
      </c>
      <c r="C242" s="8">
        <v>2000</v>
      </c>
      <c r="D242" s="8">
        <v>400</v>
      </c>
      <c r="E242" s="8">
        <f t="shared" si="4"/>
        <v>2400</v>
      </c>
      <c r="F242" s="8" t="s">
        <v>85</v>
      </c>
      <c r="G242" s="8" t="s">
        <v>85</v>
      </c>
      <c r="H242" s="8">
        <v>8</v>
      </c>
      <c r="I242" s="9" t="s">
        <v>183</v>
      </c>
      <c r="J242" s="9" t="s">
        <v>183</v>
      </c>
      <c r="K242" s="8" t="s">
        <v>181</v>
      </c>
    </row>
    <row r="243" spans="1:11" x14ac:dyDescent="0.2">
      <c r="A243" t="s">
        <v>42</v>
      </c>
      <c r="B243" s="13" t="s">
        <v>403</v>
      </c>
      <c r="C243" s="13">
        <v>3000</v>
      </c>
      <c r="D243" s="13">
        <v>0</v>
      </c>
      <c r="E243" s="13">
        <f t="shared" si="4"/>
        <v>3000</v>
      </c>
      <c r="F243" s="13" t="s">
        <v>404</v>
      </c>
      <c r="G243" s="13" t="s">
        <v>11</v>
      </c>
      <c r="H243" s="13">
        <v>6</v>
      </c>
      <c r="I243" s="14" t="s">
        <v>179</v>
      </c>
      <c r="J243" s="14" t="s">
        <v>179</v>
      </c>
      <c r="K243" s="13" t="s">
        <v>181</v>
      </c>
    </row>
    <row r="244" spans="1:11" x14ac:dyDescent="0.2">
      <c r="A244" t="s">
        <v>12</v>
      </c>
      <c r="B244" s="8" t="s">
        <v>405</v>
      </c>
      <c r="C244" s="8">
        <v>2268.09</v>
      </c>
      <c r="D244" s="8">
        <v>0</v>
      </c>
      <c r="E244" s="8">
        <f t="shared" si="4"/>
        <v>2268.09</v>
      </c>
      <c r="F244" s="8" t="s">
        <v>406</v>
      </c>
      <c r="G244" s="8" t="s">
        <v>434</v>
      </c>
      <c r="H244" s="8">
        <v>3</v>
      </c>
      <c r="I244" s="9" t="s">
        <v>190</v>
      </c>
      <c r="J244" s="9" t="s">
        <v>190</v>
      </c>
      <c r="K244" s="8" t="s">
        <v>193</v>
      </c>
    </row>
    <row r="245" spans="1:11" x14ac:dyDescent="0.2">
      <c r="A245" t="s">
        <v>398</v>
      </c>
      <c r="B245" s="13" t="s">
        <v>195</v>
      </c>
      <c r="C245" s="13">
        <v>800</v>
      </c>
      <c r="D245" s="13">
        <v>0</v>
      </c>
      <c r="E245" s="13">
        <f t="shared" si="4"/>
        <v>800</v>
      </c>
      <c r="F245" s="13" t="s">
        <v>407</v>
      </c>
      <c r="G245" s="13" t="s">
        <v>11</v>
      </c>
      <c r="H245" s="13">
        <v>1</v>
      </c>
      <c r="I245" s="14" t="s">
        <v>179</v>
      </c>
      <c r="J245" s="14" t="s">
        <v>179</v>
      </c>
      <c r="K245" s="13" t="s">
        <v>193</v>
      </c>
    </row>
    <row r="246" spans="1:11" x14ac:dyDescent="0.2">
      <c r="A246" t="s">
        <v>48</v>
      </c>
      <c r="B246" s="8" t="s">
        <v>408</v>
      </c>
      <c r="C246" s="8">
        <v>2000</v>
      </c>
      <c r="D246" s="8">
        <v>373</v>
      </c>
      <c r="E246" s="8">
        <f t="shared" si="4"/>
        <v>2373</v>
      </c>
      <c r="F246" s="8" t="s">
        <v>409</v>
      </c>
      <c r="G246" s="8" t="s">
        <v>11</v>
      </c>
      <c r="H246" s="8">
        <v>2</v>
      </c>
      <c r="I246" s="9" t="s">
        <v>190</v>
      </c>
      <c r="J246" s="9" t="s">
        <v>190</v>
      </c>
      <c r="K246" s="8" t="s">
        <v>181</v>
      </c>
    </row>
    <row r="247" spans="1:11" x14ac:dyDescent="0.2">
      <c r="A247" t="s">
        <v>428</v>
      </c>
      <c r="B247" s="13" t="s">
        <v>410</v>
      </c>
      <c r="C247" s="13">
        <v>3400</v>
      </c>
      <c r="D247" s="13">
        <v>0</v>
      </c>
      <c r="E247" s="13">
        <f t="shared" si="4"/>
        <v>3400</v>
      </c>
      <c r="F247" s="13" t="s">
        <v>385</v>
      </c>
      <c r="G247" s="13" t="s">
        <v>257</v>
      </c>
      <c r="H247" s="13">
        <v>2</v>
      </c>
      <c r="I247" s="14" t="s">
        <v>179</v>
      </c>
      <c r="J247" s="14" t="s">
        <v>179</v>
      </c>
      <c r="K247" s="13" t="s">
        <v>181</v>
      </c>
    </row>
    <row r="248" spans="1:11" x14ac:dyDescent="0.2">
      <c r="A248" s="8" t="s">
        <v>26</v>
      </c>
      <c r="B248" s="8" t="s">
        <v>247</v>
      </c>
      <c r="C248" s="8">
        <v>2100</v>
      </c>
      <c r="D248" s="8">
        <v>480</v>
      </c>
      <c r="E248" s="8">
        <f t="shared" si="4"/>
        <v>2580</v>
      </c>
      <c r="F248" s="8" t="s">
        <v>411</v>
      </c>
      <c r="G248" s="8" t="s">
        <v>345</v>
      </c>
      <c r="H248" s="8">
        <v>5</v>
      </c>
      <c r="I248" s="9" t="s">
        <v>183</v>
      </c>
      <c r="J248" s="9" t="s">
        <v>183</v>
      </c>
      <c r="K248" s="8" t="s">
        <v>181</v>
      </c>
    </row>
    <row r="249" spans="1:11" x14ac:dyDescent="0.2">
      <c r="A249" t="s">
        <v>145</v>
      </c>
      <c r="B249" s="13" t="s">
        <v>34</v>
      </c>
      <c r="C249" s="13">
        <v>566</v>
      </c>
      <c r="D249" s="13">
        <v>0</v>
      </c>
      <c r="E249" s="13">
        <f t="shared" ref="E249:E255" si="5">SUM(C249:D249)</f>
        <v>566</v>
      </c>
      <c r="F249" s="13" t="s">
        <v>106</v>
      </c>
      <c r="G249" s="13" t="s">
        <v>11</v>
      </c>
      <c r="H249" s="13">
        <v>3</v>
      </c>
      <c r="I249" s="14" t="s">
        <v>179</v>
      </c>
      <c r="J249" s="14" t="s">
        <v>179</v>
      </c>
      <c r="K249" s="13" t="s">
        <v>181</v>
      </c>
    </row>
    <row r="250" spans="1:11" x14ac:dyDescent="0.2">
      <c r="A250" t="s">
        <v>71</v>
      </c>
      <c r="B250" s="8" t="s">
        <v>412</v>
      </c>
      <c r="C250" s="8">
        <v>2500</v>
      </c>
      <c r="D250" s="8">
        <v>0</v>
      </c>
      <c r="E250" s="8">
        <f t="shared" si="5"/>
        <v>2500</v>
      </c>
      <c r="F250" s="8" t="s">
        <v>413</v>
      </c>
      <c r="G250" s="8" t="s">
        <v>11</v>
      </c>
      <c r="H250" s="8">
        <v>4</v>
      </c>
      <c r="I250" s="9" t="s">
        <v>179</v>
      </c>
      <c r="J250" s="9" t="s">
        <v>179</v>
      </c>
      <c r="K250" s="8" t="s">
        <v>181</v>
      </c>
    </row>
    <row r="251" spans="1:11" x14ac:dyDescent="0.2">
      <c r="A251" t="s">
        <v>160</v>
      </c>
      <c r="B251" s="13" t="s">
        <v>414</v>
      </c>
      <c r="C251" s="13">
        <v>6400</v>
      </c>
      <c r="D251" s="13">
        <v>1000</v>
      </c>
      <c r="E251" s="13">
        <f t="shared" si="5"/>
        <v>7400</v>
      </c>
      <c r="F251" s="13" t="s">
        <v>85</v>
      </c>
      <c r="G251" s="13" t="s">
        <v>85</v>
      </c>
      <c r="H251" s="13">
        <v>4</v>
      </c>
      <c r="I251" s="14" t="s">
        <v>415</v>
      </c>
      <c r="J251" s="14" t="s">
        <v>446</v>
      </c>
      <c r="K251" s="13" t="s">
        <v>181</v>
      </c>
    </row>
    <row r="252" spans="1:11" x14ac:dyDescent="0.2">
      <c r="A252" t="s">
        <v>416</v>
      </c>
      <c r="B252" s="8" t="s">
        <v>416</v>
      </c>
      <c r="C252" s="8">
        <v>935</v>
      </c>
      <c r="D252" s="8">
        <v>100</v>
      </c>
      <c r="E252" s="8">
        <f t="shared" si="5"/>
        <v>1035</v>
      </c>
      <c r="F252" s="8" t="s">
        <v>417</v>
      </c>
      <c r="G252" s="8" t="s">
        <v>11</v>
      </c>
      <c r="H252" s="8">
        <v>6</v>
      </c>
      <c r="I252" s="9" t="s">
        <v>179</v>
      </c>
      <c r="J252" s="9" t="s">
        <v>179</v>
      </c>
      <c r="K252" s="8" t="s">
        <v>181</v>
      </c>
    </row>
    <row r="253" spans="1:11" x14ac:dyDescent="0.2">
      <c r="A253" t="s">
        <v>71</v>
      </c>
      <c r="B253" s="13" t="s">
        <v>418</v>
      </c>
      <c r="C253" s="13">
        <v>1500</v>
      </c>
      <c r="D253" s="13">
        <v>1400</v>
      </c>
      <c r="E253" s="13">
        <f t="shared" si="5"/>
        <v>2900</v>
      </c>
      <c r="F253" s="13" t="s">
        <v>257</v>
      </c>
      <c r="G253" s="13" t="s">
        <v>257</v>
      </c>
      <c r="H253" s="13">
        <v>2</v>
      </c>
      <c r="I253" s="14" t="s">
        <v>183</v>
      </c>
      <c r="J253" s="14" t="s">
        <v>183</v>
      </c>
      <c r="K253" s="13" t="s">
        <v>181</v>
      </c>
    </row>
    <row r="254" spans="1:11" x14ac:dyDescent="0.2">
      <c r="A254" t="s">
        <v>398</v>
      </c>
      <c r="B254" s="8" t="s">
        <v>419</v>
      </c>
      <c r="C254" s="8">
        <v>2274</v>
      </c>
      <c r="D254" s="8">
        <v>0</v>
      </c>
      <c r="E254" s="8">
        <f t="shared" si="5"/>
        <v>2274</v>
      </c>
      <c r="F254" s="8" t="s">
        <v>30</v>
      </c>
      <c r="G254" s="8" t="s">
        <v>59</v>
      </c>
      <c r="H254" s="8">
        <v>5</v>
      </c>
      <c r="I254" s="8" t="s">
        <v>179</v>
      </c>
      <c r="J254" s="8" t="s">
        <v>179</v>
      </c>
      <c r="K254" s="8" t="s">
        <v>193</v>
      </c>
    </row>
    <row r="255" spans="1:11" x14ac:dyDescent="0.2">
      <c r="A255" t="s">
        <v>42</v>
      </c>
      <c r="B255" s="13" t="s">
        <v>420</v>
      </c>
      <c r="C255" s="13">
        <v>3700</v>
      </c>
      <c r="D255" s="13">
        <v>1000</v>
      </c>
      <c r="E255" s="13">
        <f t="shared" si="5"/>
        <v>4700</v>
      </c>
      <c r="F255" s="13" t="s">
        <v>257</v>
      </c>
      <c r="G255" s="13" t="s">
        <v>257</v>
      </c>
      <c r="H255" s="13">
        <v>3</v>
      </c>
      <c r="I255" s="13" t="s">
        <v>179</v>
      </c>
      <c r="J255" s="13" t="s">
        <v>179</v>
      </c>
      <c r="K255" s="13" t="s">
        <v>181</v>
      </c>
    </row>
    <row r="258" spans="3:4" x14ac:dyDescent="0.2">
      <c r="C258" s="35"/>
      <c r="D258" s="35"/>
    </row>
  </sheetData>
  <autoFilter ref="A1:K255">
    <sortState ref="A16:K248">
      <sortCondition ref="G1:G255"/>
    </sortState>
  </autoFilter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B6" sqref="B6"/>
    </sheetView>
  </sheetViews>
  <sheetFormatPr defaultRowHeight="12.75" x14ac:dyDescent="0.2"/>
  <cols>
    <col min="1" max="1" width="13.85546875" customWidth="1"/>
    <col min="2" max="2" width="36.85546875" bestFit="1" customWidth="1"/>
    <col min="3" max="3" width="47" bestFit="1" customWidth="1"/>
  </cols>
  <sheetData>
    <row r="3" spans="1:2" x14ac:dyDescent="0.2">
      <c r="A3" s="22" t="s">
        <v>421</v>
      </c>
      <c r="B3" t="s">
        <v>423</v>
      </c>
    </row>
    <row r="4" spans="1:2" x14ac:dyDescent="0.2">
      <c r="A4" s="23" t="s">
        <v>193</v>
      </c>
      <c r="B4" s="34">
        <v>4492.7413953488376</v>
      </c>
    </row>
    <row r="5" spans="1:2" x14ac:dyDescent="0.2">
      <c r="A5" s="23" t="s">
        <v>181</v>
      </c>
      <c r="B5" s="34">
        <v>6420.1789256198354</v>
      </c>
    </row>
    <row r="6" spans="1:2" x14ac:dyDescent="0.2">
      <c r="A6" s="23" t="s">
        <v>201</v>
      </c>
      <c r="B6" s="34">
        <v>12138.616666666667</v>
      </c>
    </row>
    <row r="7" spans="1:2" x14ac:dyDescent="0.2">
      <c r="A7" s="23" t="s">
        <v>422</v>
      </c>
      <c r="B7" s="34">
        <v>6134.4778235294107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3"/>
  <sheetViews>
    <sheetView workbookViewId="0">
      <selection activeCell="A14" sqref="A14"/>
    </sheetView>
  </sheetViews>
  <sheetFormatPr defaultRowHeight="12.75" x14ac:dyDescent="0.2"/>
  <cols>
    <col min="1" max="1" width="42.42578125" bestFit="1" customWidth="1"/>
    <col min="2" max="2" width="36.85546875" bestFit="1" customWidth="1"/>
  </cols>
  <sheetData>
    <row r="3" spans="1:2" x14ac:dyDescent="0.2">
      <c r="A3" s="22" t="s">
        <v>421</v>
      </c>
      <c r="B3" t="s">
        <v>423</v>
      </c>
    </row>
    <row r="4" spans="1:2" x14ac:dyDescent="0.2">
      <c r="A4" s="23" t="s">
        <v>398</v>
      </c>
      <c r="B4" s="24">
        <v>1546.8</v>
      </c>
    </row>
    <row r="5" spans="1:2" x14ac:dyDescent="0.2">
      <c r="A5" s="23" t="s">
        <v>145</v>
      </c>
      <c r="B5" s="24">
        <v>3165</v>
      </c>
    </row>
    <row r="6" spans="1:2" x14ac:dyDescent="0.2">
      <c r="A6" s="23" t="s">
        <v>99</v>
      </c>
      <c r="B6" s="24">
        <v>2916.6666666666665</v>
      </c>
    </row>
    <row r="7" spans="1:2" x14ac:dyDescent="0.2">
      <c r="A7" s="23" t="s">
        <v>259</v>
      </c>
      <c r="B7" s="24">
        <v>3350</v>
      </c>
    </row>
    <row r="8" spans="1:2" x14ac:dyDescent="0.2">
      <c r="A8" s="23" t="s">
        <v>26</v>
      </c>
      <c r="B8" s="24">
        <v>4968.2155813953495</v>
      </c>
    </row>
    <row r="9" spans="1:2" x14ac:dyDescent="0.2">
      <c r="A9" s="23" t="s">
        <v>416</v>
      </c>
      <c r="B9" s="24">
        <v>935</v>
      </c>
    </row>
    <row r="10" spans="1:2" x14ac:dyDescent="0.2">
      <c r="A10" s="23" t="s">
        <v>48</v>
      </c>
      <c r="B10" s="24">
        <v>2369.7085714285713</v>
      </c>
    </row>
    <row r="11" spans="1:2" x14ac:dyDescent="0.2">
      <c r="A11" s="23" t="s">
        <v>23</v>
      </c>
      <c r="B11" s="24">
        <v>13777</v>
      </c>
    </row>
    <row r="12" spans="1:2" x14ac:dyDescent="0.2">
      <c r="A12" s="23" t="s">
        <v>160</v>
      </c>
      <c r="B12" s="24">
        <v>8342.2222222222226</v>
      </c>
    </row>
    <row r="13" spans="1:2" x14ac:dyDescent="0.2">
      <c r="A13" s="23" t="s">
        <v>134</v>
      </c>
      <c r="B13" s="24">
        <v>800</v>
      </c>
    </row>
    <row r="14" spans="1:2" x14ac:dyDescent="0.2">
      <c r="A14" s="23" t="s">
        <v>33</v>
      </c>
      <c r="B14" s="24">
        <v>1200</v>
      </c>
    </row>
    <row r="15" spans="1:2" x14ac:dyDescent="0.2">
      <c r="A15" s="23" t="s">
        <v>12</v>
      </c>
      <c r="B15" s="24">
        <v>4233.0501282051282</v>
      </c>
    </row>
    <row r="16" spans="1:2" x14ac:dyDescent="0.2">
      <c r="A16" s="23" t="s">
        <v>187</v>
      </c>
      <c r="B16" s="24">
        <v>2675</v>
      </c>
    </row>
    <row r="17" spans="1:2" x14ac:dyDescent="0.2">
      <c r="A17" s="23" t="s">
        <v>71</v>
      </c>
      <c r="B17" s="24">
        <v>12272.237849462364</v>
      </c>
    </row>
    <row r="18" spans="1:2" x14ac:dyDescent="0.2">
      <c r="A18" s="23" t="s">
        <v>251</v>
      </c>
      <c r="B18" s="24">
        <v>6538.666666666667</v>
      </c>
    </row>
    <row r="19" spans="1:2" x14ac:dyDescent="0.2">
      <c r="A19" s="23" t="s">
        <v>57</v>
      </c>
      <c r="B19" s="24">
        <v>1612</v>
      </c>
    </row>
    <row r="20" spans="1:2" x14ac:dyDescent="0.2">
      <c r="A20" s="23" t="s">
        <v>14</v>
      </c>
      <c r="B20" s="24">
        <v>1627</v>
      </c>
    </row>
    <row r="21" spans="1:2" x14ac:dyDescent="0.2">
      <c r="A21" s="23" t="s">
        <v>66</v>
      </c>
      <c r="B21" s="24">
        <v>33807.5</v>
      </c>
    </row>
    <row r="22" spans="1:2" x14ac:dyDescent="0.2">
      <c r="A22" s="23" t="s">
        <v>42</v>
      </c>
      <c r="B22" s="24">
        <v>3531.4</v>
      </c>
    </row>
    <row r="23" spans="1:2" x14ac:dyDescent="0.2">
      <c r="A23" s="23" t="s">
        <v>131</v>
      </c>
      <c r="B23" s="24">
        <v>16125</v>
      </c>
    </row>
    <row r="24" spans="1:2" x14ac:dyDescent="0.2">
      <c r="A24" s="23" t="s">
        <v>170</v>
      </c>
      <c r="B24" s="24">
        <v>6694.75</v>
      </c>
    </row>
    <row r="25" spans="1:2" x14ac:dyDescent="0.2">
      <c r="A25" s="23" t="s">
        <v>35</v>
      </c>
      <c r="B25" s="24">
        <v>6786.6187499999996</v>
      </c>
    </row>
    <row r="26" spans="1:2" x14ac:dyDescent="0.2">
      <c r="A26" s="23" t="s">
        <v>210</v>
      </c>
      <c r="B26" s="24">
        <v>785</v>
      </c>
    </row>
    <row r="27" spans="1:2" x14ac:dyDescent="0.2">
      <c r="A27" s="23" t="s">
        <v>17</v>
      </c>
      <c r="B27" s="24">
        <v>5400</v>
      </c>
    </row>
    <row r="28" spans="1:2" x14ac:dyDescent="0.2">
      <c r="A28" s="23" t="s">
        <v>9</v>
      </c>
      <c r="B28" s="24">
        <v>1954.4833333333331</v>
      </c>
    </row>
    <row r="29" spans="1:2" x14ac:dyDescent="0.2">
      <c r="A29" s="23" t="s">
        <v>20</v>
      </c>
      <c r="B29" s="24">
        <v>750</v>
      </c>
    </row>
    <row r="30" spans="1:2" x14ac:dyDescent="0.2">
      <c r="A30" s="23" t="s">
        <v>31</v>
      </c>
      <c r="B30" s="24">
        <v>1991.5419999999999</v>
      </c>
    </row>
    <row r="31" spans="1:2" x14ac:dyDescent="0.2">
      <c r="A31" s="23" t="s">
        <v>45</v>
      </c>
      <c r="B31" s="24">
        <v>4500</v>
      </c>
    </row>
    <row r="32" spans="1:2" x14ac:dyDescent="0.2">
      <c r="A32" s="23" t="s">
        <v>51</v>
      </c>
      <c r="B32" s="24">
        <v>3433.5555555555557</v>
      </c>
    </row>
    <row r="33" spans="1:2" x14ac:dyDescent="0.2">
      <c r="A33" s="23" t="s">
        <v>77</v>
      </c>
      <c r="B33" s="24">
        <v>8728</v>
      </c>
    </row>
    <row r="34" spans="1:2" x14ac:dyDescent="0.2">
      <c r="A34" s="23" t="s">
        <v>90</v>
      </c>
      <c r="B34" s="24">
        <v>2151.6666666666665</v>
      </c>
    </row>
    <row r="35" spans="1:2" x14ac:dyDescent="0.2">
      <c r="A35" s="23" t="s">
        <v>124</v>
      </c>
      <c r="B35" s="24">
        <v>4253.21</v>
      </c>
    </row>
    <row r="36" spans="1:2" x14ac:dyDescent="0.2">
      <c r="A36" s="23" t="s">
        <v>204</v>
      </c>
      <c r="B36" s="24">
        <v>1000</v>
      </c>
    </row>
    <row r="37" spans="1:2" x14ac:dyDescent="0.2">
      <c r="A37" s="23" t="s">
        <v>225</v>
      </c>
      <c r="B37" s="24">
        <v>3064.3066666666668</v>
      </c>
    </row>
    <row r="38" spans="1:2" x14ac:dyDescent="0.2">
      <c r="A38" s="23" t="s">
        <v>239</v>
      </c>
      <c r="B38" s="24">
        <v>2450</v>
      </c>
    </row>
    <row r="39" spans="1:2" x14ac:dyDescent="0.2">
      <c r="A39" s="23" t="s">
        <v>311</v>
      </c>
      <c r="B39" s="24">
        <v>600</v>
      </c>
    </row>
    <row r="40" spans="1:2" x14ac:dyDescent="0.2">
      <c r="A40" s="23" t="s">
        <v>314</v>
      </c>
      <c r="B40" s="24">
        <v>30000</v>
      </c>
    </row>
    <row r="41" spans="1:2" x14ac:dyDescent="0.2">
      <c r="A41" s="23" t="s">
        <v>342</v>
      </c>
      <c r="B41" s="24">
        <v>554</v>
      </c>
    </row>
    <row r="42" spans="1:2" x14ac:dyDescent="0.2">
      <c r="A42" s="23" t="s">
        <v>373</v>
      </c>
      <c r="B42" s="24">
        <v>1700</v>
      </c>
    </row>
    <row r="43" spans="1:2" x14ac:dyDescent="0.2">
      <c r="A43" s="23" t="s">
        <v>422</v>
      </c>
      <c r="B43" s="24">
        <v>5555.7168326947622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3"/>
  <sheetViews>
    <sheetView workbookViewId="0">
      <selection activeCell="B19" sqref="B19"/>
    </sheetView>
  </sheetViews>
  <sheetFormatPr defaultRowHeight="12.75" x14ac:dyDescent="0.2"/>
  <cols>
    <col min="1" max="1" width="40.5703125" bestFit="1" customWidth="1"/>
    <col min="2" max="2" width="35" bestFit="1" customWidth="1"/>
  </cols>
  <sheetData>
    <row r="3" spans="1:2" x14ac:dyDescent="0.2">
      <c r="A3" s="22" t="s">
        <v>421</v>
      </c>
      <c r="B3" t="s">
        <v>423</v>
      </c>
    </row>
    <row r="4" spans="1:2" x14ac:dyDescent="0.2">
      <c r="A4" s="23" t="s">
        <v>398</v>
      </c>
      <c r="B4" s="24">
        <v>1546.8</v>
      </c>
    </row>
    <row r="5" spans="1:2" x14ac:dyDescent="0.2">
      <c r="A5" s="23" t="s">
        <v>9</v>
      </c>
      <c r="B5" s="24">
        <v>1954.4833333333331</v>
      </c>
    </row>
    <row r="6" spans="1:2" x14ac:dyDescent="0.2">
      <c r="A6" s="23" t="s">
        <v>145</v>
      </c>
      <c r="B6" s="24">
        <v>3165</v>
      </c>
    </row>
    <row r="7" spans="1:2" x14ac:dyDescent="0.2">
      <c r="A7" s="23" t="s">
        <v>99</v>
      </c>
      <c r="B7" s="24">
        <v>2916.6666666666665</v>
      </c>
    </row>
    <row r="8" spans="1:2" x14ac:dyDescent="0.2">
      <c r="A8" s="23" t="s">
        <v>45</v>
      </c>
      <c r="B8" s="24">
        <v>4500</v>
      </c>
    </row>
    <row r="9" spans="1:2" x14ac:dyDescent="0.2">
      <c r="A9" s="23" t="s">
        <v>239</v>
      </c>
      <c r="B9" s="24">
        <v>2450</v>
      </c>
    </row>
    <row r="10" spans="1:2" x14ac:dyDescent="0.2">
      <c r="A10" s="23" t="s">
        <v>311</v>
      </c>
      <c r="B10" s="24">
        <v>600</v>
      </c>
    </row>
    <row r="11" spans="1:2" x14ac:dyDescent="0.2">
      <c r="A11" s="23" t="s">
        <v>259</v>
      </c>
      <c r="B11" s="24">
        <v>3350</v>
      </c>
    </row>
    <row r="12" spans="1:2" x14ac:dyDescent="0.2">
      <c r="A12" s="23" t="s">
        <v>373</v>
      </c>
      <c r="B12" s="24">
        <v>1700</v>
      </c>
    </row>
    <row r="13" spans="1:2" x14ac:dyDescent="0.2">
      <c r="A13" s="23" t="s">
        <v>26</v>
      </c>
      <c r="B13" s="24">
        <v>4968.2155813953495</v>
      </c>
    </row>
    <row r="14" spans="1:2" x14ac:dyDescent="0.2">
      <c r="A14" s="23" t="s">
        <v>416</v>
      </c>
      <c r="B14" s="24">
        <v>935</v>
      </c>
    </row>
    <row r="15" spans="1:2" x14ac:dyDescent="0.2">
      <c r="A15" s="23" t="s">
        <v>31</v>
      </c>
      <c r="B15" s="24">
        <v>1991.5419999999999</v>
      </c>
    </row>
    <row r="16" spans="1:2" x14ac:dyDescent="0.2">
      <c r="A16" s="23" t="s">
        <v>48</v>
      </c>
      <c r="B16" s="24">
        <v>2369.7085714285713</v>
      </c>
    </row>
    <row r="17" spans="1:2" x14ac:dyDescent="0.2">
      <c r="A17" s="23" t="s">
        <v>23</v>
      </c>
      <c r="B17" s="24">
        <v>13777</v>
      </c>
    </row>
    <row r="18" spans="1:2" x14ac:dyDescent="0.2">
      <c r="A18" s="23" t="s">
        <v>160</v>
      </c>
      <c r="B18" s="24">
        <v>8342.2222222222226</v>
      </c>
    </row>
    <row r="19" spans="1:2" x14ac:dyDescent="0.2">
      <c r="A19" s="23" t="s">
        <v>124</v>
      </c>
      <c r="B19" s="24">
        <v>4253.21</v>
      </c>
    </row>
    <row r="20" spans="1:2" x14ac:dyDescent="0.2">
      <c r="A20" s="23" t="s">
        <v>134</v>
      </c>
      <c r="B20" s="24">
        <v>800</v>
      </c>
    </row>
    <row r="21" spans="1:2" x14ac:dyDescent="0.2">
      <c r="A21" s="23" t="s">
        <v>51</v>
      </c>
      <c r="B21" s="24">
        <v>3433.5555555555557</v>
      </c>
    </row>
    <row r="22" spans="1:2" x14ac:dyDescent="0.2">
      <c r="A22" s="23" t="s">
        <v>33</v>
      </c>
      <c r="B22" s="24">
        <v>1200</v>
      </c>
    </row>
    <row r="23" spans="1:2" x14ac:dyDescent="0.2">
      <c r="A23" s="23" t="s">
        <v>12</v>
      </c>
      <c r="B23" s="24">
        <v>4233.0501282051282</v>
      </c>
    </row>
    <row r="24" spans="1:2" x14ac:dyDescent="0.2">
      <c r="A24" s="23" t="s">
        <v>314</v>
      </c>
      <c r="B24" s="24">
        <v>30000</v>
      </c>
    </row>
    <row r="25" spans="1:2" x14ac:dyDescent="0.2">
      <c r="A25" s="23" t="s">
        <v>187</v>
      </c>
      <c r="B25" s="24">
        <v>2675</v>
      </c>
    </row>
    <row r="26" spans="1:2" x14ac:dyDescent="0.2">
      <c r="A26" s="23" t="s">
        <v>204</v>
      </c>
      <c r="B26" s="24">
        <v>1000</v>
      </c>
    </row>
    <row r="27" spans="1:2" x14ac:dyDescent="0.2">
      <c r="A27" s="23" t="s">
        <v>77</v>
      </c>
      <c r="B27" s="24">
        <v>8728</v>
      </c>
    </row>
    <row r="28" spans="1:2" x14ac:dyDescent="0.2">
      <c r="A28" s="23" t="s">
        <v>71</v>
      </c>
      <c r="B28" s="24">
        <v>12272.237849462364</v>
      </c>
    </row>
    <row r="29" spans="1:2" x14ac:dyDescent="0.2">
      <c r="A29" s="23" t="s">
        <v>251</v>
      </c>
      <c r="B29" s="24">
        <v>6538.666666666667</v>
      </c>
    </row>
    <row r="30" spans="1:2" x14ac:dyDescent="0.2">
      <c r="A30" s="23" t="s">
        <v>57</v>
      </c>
      <c r="B30" s="24">
        <v>1612</v>
      </c>
    </row>
    <row r="31" spans="1:2" x14ac:dyDescent="0.2">
      <c r="A31" s="23" t="s">
        <v>14</v>
      </c>
      <c r="B31" s="24">
        <v>1627</v>
      </c>
    </row>
    <row r="32" spans="1:2" x14ac:dyDescent="0.2">
      <c r="A32" s="23" t="s">
        <v>66</v>
      </c>
      <c r="B32" s="24">
        <v>33807.5</v>
      </c>
    </row>
    <row r="33" spans="1:2" x14ac:dyDescent="0.2">
      <c r="A33" s="23" t="s">
        <v>42</v>
      </c>
      <c r="B33" s="24">
        <v>3531.4</v>
      </c>
    </row>
    <row r="34" spans="1:2" x14ac:dyDescent="0.2">
      <c r="A34" s="23" t="s">
        <v>131</v>
      </c>
      <c r="B34" s="24">
        <v>16125</v>
      </c>
    </row>
    <row r="35" spans="1:2" x14ac:dyDescent="0.2">
      <c r="A35" s="23" t="s">
        <v>20</v>
      </c>
      <c r="B35" s="24">
        <v>750</v>
      </c>
    </row>
    <row r="36" spans="1:2" x14ac:dyDescent="0.2">
      <c r="A36" s="23" t="s">
        <v>225</v>
      </c>
      <c r="B36" s="24">
        <v>3064.3066666666668</v>
      </c>
    </row>
    <row r="37" spans="1:2" x14ac:dyDescent="0.2">
      <c r="A37" s="23" t="s">
        <v>170</v>
      </c>
      <c r="B37" s="24">
        <v>6694.75</v>
      </c>
    </row>
    <row r="38" spans="1:2" x14ac:dyDescent="0.2">
      <c r="A38" s="23" t="s">
        <v>35</v>
      </c>
      <c r="B38" s="24">
        <v>6786.6187499999996</v>
      </c>
    </row>
    <row r="39" spans="1:2" x14ac:dyDescent="0.2">
      <c r="A39" s="23" t="s">
        <v>90</v>
      </c>
      <c r="B39" s="24">
        <v>2151.6666666666665</v>
      </c>
    </row>
    <row r="40" spans="1:2" x14ac:dyDescent="0.2">
      <c r="A40" s="23" t="s">
        <v>210</v>
      </c>
      <c r="B40" s="24">
        <v>785</v>
      </c>
    </row>
    <row r="41" spans="1:2" x14ac:dyDescent="0.2">
      <c r="A41" s="23" t="s">
        <v>342</v>
      </c>
      <c r="B41" s="24">
        <v>554</v>
      </c>
    </row>
    <row r="42" spans="1:2" x14ac:dyDescent="0.2">
      <c r="A42" s="23" t="s">
        <v>17</v>
      </c>
      <c r="B42" s="24">
        <v>5400</v>
      </c>
    </row>
    <row r="43" spans="1:2" x14ac:dyDescent="0.2">
      <c r="A43" s="23" t="s">
        <v>422</v>
      </c>
      <c r="B43" s="24">
        <v>5555.7168326947631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tabSelected="1" workbookViewId="0">
      <selection activeCell="E46" sqref="E46"/>
    </sheetView>
  </sheetViews>
  <sheetFormatPr defaultRowHeight="11.25" x14ac:dyDescent="0.2"/>
  <cols>
    <col min="1" max="1" width="35" style="28" bestFit="1" customWidth="1"/>
    <col min="2" max="2" width="10.85546875" style="28" customWidth="1"/>
    <col min="3" max="3" width="12.7109375" style="28" customWidth="1"/>
    <col min="4" max="4" width="12.28515625" style="28" customWidth="1"/>
    <col min="5" max="5" width="12.7109375" style="28" customWidth="1"/>
    <col min="6" max="7" width="12.28515625" style="28" customWidth="1"/>
    <col min="8" max="8" width="13.42578125" style="28" customWidth="1"/>
    <col min="9" max="9" width="9.140625" style="28"/>
    <col min="10" max="10" width="13.140625" style="28" customWidth="1"/>
    <col min="11" max="11" width="13.42578125" style="28" bestFit="1" customWidth="1"/>
    <col min="12" max="16384" width="9.140625" style="28"/>
  </cols>
  <sheetData>
    <row r="2" spans="1:11" x14ac:dyDescent="0.2">
      <c r="A2" s="27" t="s">
        <v>452</v>
      </c>
    </row>
    <row r="3" spans="1:11" s="30" customFormat="1" ht="33.75" x14ac:dyDescent="0.2">
      <c r="A3" s="45" t="s">
        <v>1</v>
      </c>
      <c r="B3" s="29" t="s">
        <v>440</v>
      </c>
      <c r="C3" s="29" t="s">
        <v>441</v>
      </c>
      <c r="D3" s="29" t="s">
        <v>455</v>
      </c>
      <c r="E3" s="29" t="s">
        <v>442</v>
      </c>
      <c r="F3" s="29" t="s">
        <v>443</v>
      </c>
      <c r="G3" s="38" t="s">
        <v>440</v>
      </c>
      <c r="H3" s="38" t="s">
        <v>448</v>
      </c>
      <c r="I3" s="38" t="s">
        <v>454</v>
      </c>
      <c r="J3" s="38" t="s">
        <v>449</v>
      </c>
      <c r="K3" s="38" t="s">
        <v>450</v>
      </c>
    </row>
    <row r="4" spans="1:11" x14ac:dyDescent="0.2">
      <c r="A4" s="28" t="s">
        <v>398</v>
      </c>
      <c r="B4" s="44">
        <v>22</v>
      </c>
      <c r="C4" s="43">
        <v>1000</v>
      </c>
      <c r="D4" s="43">
        <v>3550</v>
      </c>
      <c r="E4" s="43">
        <v>25475</v>
      </c>
      <c r="F4" s="43">
        <v>4970.0352499999999</v>
      </c>
      <c r="G4" s="40">
        <v>26</v>
      </c>
      <c r="H4" s="41">
        <v>0</v>
      </c>
      <c r="I4" s="42">
        <v>1179.5</v>
      </c>
      <c r="J4" s="41">
        <v>5149.58</v>
      </c>
      <c r="K4" s="41">
        <v>1916.4934615384616</v>
      </c>
    </row>
    <row r="5" spans="1:11" x14ac:dyDescent="0.2">
      <c r="A5" s="28" t="s">
        <v>145</v>
      </c>
      <c r="B5" s="44">
        <v>3</v>
      </c>
      <c r="C5" s="43">
        <v>400</v>
      </c>
      <c r="D5" s="43">
        <v>6300</v>
      </c>
      <c r="E5" s="43">
        <v>56000</v>
      </c>
      <c r="F5" s="43">
        <v>12272.237849462364</v>
      </c>
      <c r="G5" s="40">
        <v>19</v>
      </c>
      <c r="H5" s="41">
        <v>0</v>
      </c>
      <c r="I5" s="42">
        <v>1400</v>
      </c>
      <c r="J5" s="41">
        <v>8000</v>
      </c>
      <c r="K5" s="41">
        <v>2048.5087719298249</v>
      </c>
    </row>
    <row r="6" spans="1:11" x14ac:dyDescent="0.2">
      <c r="A6" s="28" t="s">
        <v>99</v>
      </c>
      <c r="B6" s="44">
        <v>4</v>
      </c>
      <c r="C6" s="43">
        <v>2000</v>
      </c>
      <c r="D6" s="43">
        <v>3232.5</v>
      </c>
      <c r="E6" s="43">
        <v>9000</v>
      </c>
      <c r="F6" s="43">
        <v>4233.0501282051282</v>
      </c>
      <c r="G6" s="40">
        <v>8</v>
      </c>
      <c r="H6" s="41">
        <v>0</v>
      </c>
      <c r="I6" s="42">
        <v>700</v>
      </c>
      <c r="J6" s="41">
        <v>2500</v>
      </c>
      <c r="K6" s="41">
        <v>895</v>
      </c>
    </row>
    <row r="7" spans="1:11" x14ac:dyDescent="0.2">
      <c r="A7" s="28" t="s">
        <v>429</v>
      </c>
      <c r="B7" s="44">
        <v>1</v>
      </c>
      <c r="C7" s="43">
        <v>450</v>
      </c>
      <c r="D7" s="43">
        <v>2021.7</v>
      </c>
      <c r="E7" s="43">
        <v>4000</v>
      </c>
      <c r="F7" s="43">
        <v>1880.359090909091</v>
      </c>
      <c r="G7" s="40">
        <v>4</v>
      </c>
      <c r="H7" s="41">
        <v>0</v>
      </c>
      <c r="I7" s="42">
        <v>621.5</v>
      </c>
      <c r="J7" s="41">
        <v>2200</v>
      </c>
      <c r="K7" s="41">
        <v>880.75</v>
      </c>
    </row>
    <row r="8" spans="1:11" x14ac:dyDescent="0.2">
      <c r="A8" s="28" t="s">
        <v>430</v>
      </c>
      <c r="B8" s="44">
        <v>1</v>
      </c>
      <c r="C8" s="43">
        <v>700</v>
      </c>
      <c r="D8" s="43">
        <v>3000</v>
      </c>
      <c r="E8" s="43">
        <v>8000</v>
      </c>
      <c r="F8" s="43">
        <v>3531.4</v>
      </c>
      <c r="G8" s="40">
        <v>6</v>
      </c>
      <c r="H8" s="41">
        <v>0</v>
      </c>
      <c r="I8" s="42">
        <v>750</v>
      </c>
      <c r="J8" s="41">
        <v>2000</v>
      </c>
      <c r="K8" s="41">
        <v>900</v>
      </c>
    </row>
    <row r="9" spans="1:11" x14ac:dyDescent="0.2">
      <c r="A9" s="28" t="s">
        <v>259</v>
      </c>
      <c r="B9" s="44">
        <v>3</v>
      </c>
      <c r="C9" s="43">
        <v>990</v>
      </c>
      <c r="D9" s="43">
        <v>6500</v>
      </c>
      <c r="E9" s="43">
        <v>17500</v>
      </c>
      <c r="F9" s="43">
        <v>6805.7266666666665</v>
      </c>
      <c r="G9" s="40">
        <v>12</v>
      </c>
      <c r="H9" s="41">
        <v>0</v>
      </c>
      <c r="I9" s="42">
        <v>1450</v>
      </c>
      <c r="J9" s="41">
        <v>9720</v>
      </c>
      <c r="K9" s="41">
        <v>2841.8333333333335</v>
      </c>
    </row>
    <row r="10" spans="1:11" x14ac:dyDescent="0.2">
      <c r="A10" s="28" t="s">
        <v>26</v>
      </c>
      <c r="B10" s="44">
        <v>40</v>
      </c>
      <c r="C10" s="43">
        <v>500</v>
      </c>
      <c r="D10" s="43">
        <v>2000</v>
      </c>
      <c r="E10" s="43">
        <v>5197.2</v>
      </c>
      <c r="F10" s="43">
        <v>2369.7085714285713</v>
      </c>
      <c r="G10" s="40">
        <v>11</v>
      </c>
      <c r="H10" s="41">
        <v>0</v>
      </c>
      <c r="I10" s="42">
        <v>350</v>
      </c>
      <c r="J10" s="41">
        <v>3600</v>
      </c>
      <c r="K10" s="41">
        <v>596.63636363636363</v>
      </c>
    </row>
    <row r="11" spans="1:11" x14ac:dyDescent="0.2">
      <c r="A11" s="28" t="s">
        <v>416</v>
      </c>
      <c r="B11" s="44">
        <v>1</v>
      </c>
      <c r="C11" s="43">
        <v>1000</v>
      </c>
      <c r="D11" s="43">
        <v>5379.8150000000005</v>
      </c>
      <c r="E11" s="43">
        <v>30000</v>
      </c>
      <c r="F11" s="43">
        <v>7319.9691666666668</v>
      </c>
      <c r="G11" s="40">
        <v>9</v>
      </c>
      <c r="H11" s="41">
        <v>0</v>
      </c>
      <c r="I11" s="42">
        <v>400</v>
      </c>
      <c r="J11" s="41">
        <v>1500</v>
      </c>
      <c r="K11" s="41">
        <v>627.77777777777783</v>
      </c>
    </row>
    <row r="12" spans="1:11" x14ac:dyDescent="0.2">
      <c r="A12" s="28" t="s">
        <v>424</v>
      </c>
      <c r="B12" s="44">
        <v>5</v>
      </c>
      <c r="C12" s="43">
        <v>600</v>
      </c>
      <c r="D12" s="43">
        <v>2800</v>
      </c>
      <c r="E12" s="43">
        <v>11172</v>
      </c>
      <c r="F12" s="43">
        <v>3433.5555555555557</v>
      </c>
      <c r="G12" s="40">
        <v>3</v>
      </c>
      <c r="H12" s="41">
        <v>0</v>
      </c>
      <c r="I12" s="42">
        <v>2300</v>
      </c>
      <c r="J12" s="41">
        <v>3700</v>
      </c>
      <c r="K12" s="41">
        <v>2100</v>
      </c>
    </row>
    <row r="13" spans="1:11" x14ac:dyDescent="0.2">
      <c r="A13" s="28" t="s">
        <v>48</v>
      </c>
      <c r="B13" s="44">
        <v>14</v>
      </c>
      <c r="C13" s="43">
        <v>700</v>
      </c>
      <c r="D13" s="43">
        <v>1600</v>
      </c>
      <c r="E13" s="43">
        <v>2900</v>
      </c>
      <c r="F13" s="43">
        <v>1627</v>
      </c>
      <c r="G13" s="40">
        <v>5</v>
      </c>
      <c r="H13" s="41">
        <v>0</v>
      </c>
      <c r="I13" s="42">
        <v>200</v>
      </c>
      <c r="J13" s="41">
        <v>3000</v>
      </c>
      <c r="K13" s="41">
        <v>894</v>
      </c>
    </row>
    <row r="14" spans="1:11" x14ac:dyDescent="0.2">
      <c r="A14" s="28" t="s">
        <v>23</v>
      </c>
      <c r="B14" s="44">
        <v>4</v>
      </c>
      <c r="C14" s="43">
        <v>545</v>
      </c>
      <c r="D14" s="43">
        <v>1508</v>
      </c>
      <c r="E14" s="43">
        <v>4173</v>
      </c>
      <c r="F14" s="43">
        <v>2151.6666666666665</v>
      </c>
      <c r="G14" s="40">
        <v>2</v>
      </c>
      <c r="H14" s="41">
        <v>0</v>
      </c>
      <c r="I14" s="41">
        <v>1600</v>
      </c>
      <c r="J14" s="41">
        <v>2400</v>
      </c>
      <c r="K14" s="41">
        <v>1600</v>
      </c>
    </row>
    <row r="15" spans="1:11" x14ac:dyDescent="0.2">
      <c r="A15" s="28" t="s">
        <v>160</v>
      </c>
      <c r="B15" s="44">
        <v>12</v>
      </c>
      <c r="C15" s="43">
        <v>1667.83</v>
      </c>
      <c r="D15" s="43">
        <v>1966.63</v>
      </c>
      <c r="E15" s="43">
        <v>2300</v>
      </c>
      <c r="F15" s="43">
        <v>1991.5419999999999</v>
      </c>
      <c r="G15" s="40">
        <v>1</v>
      </c>
      <c r="H15" s="41">
        <v>0</v>
      </c>
      <c r="I15" s="41">
        <v>3000</v>
      </c>
      <c r="J15" s="41">
        <v>3000</v>
      </c>
      <c r="K15" s="41">
        <v>3000</v>
      </c>
    </row>
    <row r="16" spans="1:11" x14ac:dyDescent="0.2">
      <c r="A16" s="28" t="s">
        <v>134</v>
      </c>
      <c r="B16" s="44">
        <v>1</v>
      </c>
      <c r="C16" s="43">
        <v>1300</v>
      </c>
      <c r="D16" s="43">
        <v>1500</v>
      </c>
      <c r="E16" s="43">
        <v>2000</v>
      </c>
      <c r="F16" s="43">
        <v>1612</v>
      </c>
      <c r="G16" s="40">
        <v>2</v>
      </c>
      <c r="H16" s="41">
        <v>0</v>
      </c>
      <c r="I16" s="41">
        <v>1150</v>
      </c>
      <c r="J16" s="41">
        <v>2000</v>
      </c>
      <c r="K16" s="41">
        <v>1150</v>
      </c>
    </row>
    <row r="17" spans="1:11" x14ac:dyDescent="0.2">
      <c r="A17" s="28" t="s">
        <v>425</v>
      </c>
      <c r="B17" s="44">
        <v>9</v>
      </c>
      <c r="C17" s="43">
        <v>750</v>
      </c>
      <c r="D17" s="43">
        <v>13000</v>
      </c>
      <c r="E17" s="43">
        <v>35000</v>
      </c>
      <c r="F17" s="43">
        <v>13050</v>
      </c>
      <c r="G17" s="40">
        <v>4</v>
      </c>
      <c r="H17" s="41">
        <v>0</v>
      </c>
      <c r="I17" s="42">
        <v>1100</v>
      </c>
      <c r="J17" s="41">
        <v>10000</v>
      </c>
      <c r="K17" s="41">
        <v>3154.166666666667</v>
      </c>
    </row>
    <row r="18" spans="1:11" x14ac:dyDescent="0.2">
      <c r="A18" s="28" t="s">
        <v>33</v>
      </c>
      <c r="B18" s="44">
        <v>1</v>
      </c>
      <c r="C18" s="43">
        <v>1500</v>
      </c>
      <c r="D18" s="43">
        <v>2708.333333333333</v>
      </c>
      <c r="E18" s="43">
        <v>7000</v>
      </c>
      <c r="F18" s="43">
        <v>3479.1666666666665</v>
      </c>
      <c r="G18" s="40">
        <v>3</v>
      </c>
      <c r="H18" s="41">
        <v>0</v>
      </c>
      <c r="I18" s="42">
        <v>566.66666666666663</v>
      </c>
      <c r="J18" s="41">
        <v>700</v>
      </c>
      <c r="K18" s="41">
        <v>588.8888888888888</v>
      </c>
    </row>
    <row r="19" spans="1:11" x14ac:dyDescent="0.2">
      <c r="A19" s="28" t="s">
        <v>12</v>
      </c>
      <c r="B19" s="44">
        <v>26</v>
      </c>
      <c r="C19" s="43">
        <v>7000</v>
      </c>
      <c r="D19" s="43">
        <v>8667</v>
      </c>
      <c r="E19" s="43">
        <v>30774</v>
      </c>
      <c r="F19" s="43">
        <v>13777</v>
      </c>
      <c r="G19" s="40">
        <v>1</v>
      </c>
      <c r="H19" s="41">
        <v>0</v>
      </c>
      <c r="I19" s="41">
        <v>6744</v>
      </c>
      <c r="J19" s="41">
        <v>6744</v>
      </c>
      <c r="K19" s="41">
        <v>6744</v>
      </c>
    </row>
    <row r="20" spans="1:11" x14ac:dyDescent="0.2">
      <c r="A20" s="28" t="s">
        <v>187</v>
      </c>
      <c r="B20" s="44">
        <v>3</v>
      </c>
      <c r="C20" s="43">
        <v>1875</v>
      </c>
      <c r="D20" s="43">
        <v>4518.5</v>
      </c>
      <c r="E20" s="43">
        <v>24000</v>
      </c>
      <c r="F20" s="43">
        <v>8728</v>
      </c>
      <c r="G20" s="40">
        <v>2</v>
      </c>
      <c r="H20" s="41">
        <v>0</v>
      </c>
      <c r="I20" s="41">
        <v>654</v>
      </c>
      <c r="J20" s="41">
        <v>1000</v>
      </c>
      <c r="K20" s="41">
        <v>654</v>
      </c>
    </row>
    <row r="21" spans="1:11" x14ac:dyDescent="0.2">
      <c r="A21" s="28" t="s">
        <v>426</v>
      </c>
      <c r="B21" s="44">
        <v>4</v>
      </c>
      <c r="C21" s="43">
        <v>2700</v>
      </c>
      <c r="D21" s="43">
        <v>6100</v>
      </c>
      <c r="E21" s="43">
        <v>11879</v>
      </c>
      <c r="F21" s="43">
        <v>6694.75</v>
      </c>
      <c r="G21" s="40">
        <v>3</v>
      </c>
      <c r="H21" s="41">
        <v>0</v>
      </c>
      <c r="I21" s="42">
        <v>1000</v>
      </c>
      <c r="J21" s="41">
        <v>1758</v>
      </c>
      <c r="K21" s="41">
        <v>986</v>
      </c>
    </row>
    <row r="22" spans="1:11" x14ac:dyDescent="0.2">
      <c r="A22" s="28" t="s">
        <v>71</v>
      </c>
      <c r="B22" s="44">
        <v>31</v>
      </c>
      <c r="C22" s="43">
        <v>2500</v>
      </c>
      <c r="D22" s="43">
        <v>5350</v>
      </c>
      <c r="E22" s="43">
        <v>8400</v>
      </c>
      <c r="F22" s="43">
        <v>5400</v>
      </c>
      <c r="G22" s="40">
        <v>3</v>
      </c>
      <c r="H22" s="41">
        <v>0</v>
      </c>
      <c r="I22" s="42">
        <v>517</v>
      </c>
      <c r="J22" s="41">
        <v>1200</v>
      </c>
      <c r="K22" s="41">
        <v>622.22222222222217</v>
      </c>
    </row>
    <row r="23" spans="1:11" x14ac:dyDescent="0.2">
      <c r="A23" s="28" t="s">
        <v>251</v>
      </c>
      <c r="B23" s="44">
        <v>3</v>
      </c>
      <c r="C23" s="43">
        <v>566</v>
      </c>
      <c r="D23" s="43">
        <v>2929</v>
      </c>
      <c r="E23" s="43">
        <v>6000</v>
      </c>
      <c r="F23" s="43">
        <v>3165</v>
      </c>
      <c r="G23" s="40">
        <v>2</v>
      </c>
      <c r="H23" s="41">
        <v>0</v>
      </c>
      <c r="I23" s="41">
        <v>1722.5</v>
      </c>
      <c r="J23" s="41">
        <v>3000</v>
      </c>
      <c r="K23" s="41">
        <v>1722.5</v>
      </c>
    </row>
    <row r="24" spans="1:11" x14ac:dyDescent="0.2">
      <c r="A24" s="28" t="s">
        <v>57</v>
      </c>
      <c r="B24" s="44">
        <v>5</v>
      </c>
      <c r="C24" s="43">
        <v>1700</v>
      </c>
      <c r="D24" s="43">
        <v>2000</v>
      </c>
      <c r="E24" s="43">
        <v>4700</v>
      </c>
      <c r="F24" s="43">
        <v>2800</v>
      </c>
      <c r="G24" s="40">
        <v>1</v>
      </c>
      <c r="H24" s="41">
        <v>0</v>
      </c>
      <c r="I24" s="41">
        <v>700</v>
      </c>
      <c r="J24" s="41">
        <v>700</v>
      </c>
      <c r="K24" s="41">
        <v>700</v>
      </c>
    </row>
    <row r="25" spans="1:11" x14ac:dyDescent="0.2">
      <c r="A25" s="28" t="s">
        <v>14</v>
      </c>
      <c r="B25" s="44">
        <v>7</v>
      </c>
      <c r="C25" s="43">
        <v>500</v>
      </c>
      <c r="D25" s="43">
        <v>1000</v>
      </c>
      <c r="E25" s="43">
        <v>4850</v>
      </c>
      <c r="F25" s="43">
        <v>2116.6666666666665</v>
      </c>
      <c r="G25" s="40">
        <v>3</v>
      </c>
      <c r="H25" s="41">
        <v>200</v>
      </c>
      <c r="I25" s="42">
        <v>300</v>
      </c>
      <c r="J25" s="41">
        <v>1750</v>
      </c>
      <c r="K25" s="41">
        <v>750</v>
      </c>
    </row>
    <row r="26" spans="1:11" x14ac:dyDescent="0.2">
      <c r="A26" s="28" t="s">
        <v>66</v>
      </c>
      <c r="B26" s="44">
        <v>1</v>
      </c>
      <c r="C26" s="43">
        <v>3800</v>
      </c>
      <c r="D26" s="43">
        <v>6100</v>
      </c>
      <c r="E26" s="43">
        <v>9716</v>
      </c>
      <c r="F26" s="43">
        <v>6538.666666666667</v>
      </c>
      <c r="G26" s="40">
        <v>1</v>
      </c>
      <c r="H26" s="41">
        <v>0</v>
      </c>
      <c r="I26" s="41">
        <v>800</v>
      </c>
      <c r="J26" s="41">
        <v>800</v>
      </c>
      <c r="K26" s="41">
        <v>800</v>
      </c>
    </row>
    <row r="27" spans="1:11" x14ac:dyDescent="0.2">
      <c r="A27" s="28" t="s">
        <v>42</v>
      </c>
      <c r="B27" s="44">
        <v>15</v>
      </c>
      <c r="C27" s="43">
        <v>2392.92</v>
      </c>
      <c r="D27" s="43">
        <v>3400</v>
      </c>
      <c r="E27" s="43">
        <v>3400</v>
      </c>
      <c r="F27" s="43">
        <v>3064.3066666666668</v>
      </c>
      <c r="G27" s="40">
        <v>0</v>
      </c>
      <c r="H27" s="41">
        <v>0</v>
      </c>
      <c r="I27" s="41">
        <v>0</v>
      </c>
      <c r="J27" s="41">
        <v>0</v>
      </c>
      <c r="K27" s="41">
        <v>0</v>
      </c>
    </row>
    <row r="28" spans="1:11" x14ac:dyDescent="0.2">
      <c r="A28" s="28" t="s">
        <v>131</v>
      </c>
      <c r="B28" s="44">
        <v>5</v>
      </c>
      <c r="C28" s="43">
        <v>2450</v>
      </c>
      <c r="D28" s="43">
        <v>2450</v>
      </c>
      <c r="E28" s="43">
        <v>2450</v>
      </c>
      <c r="F28" s="43">
        <v>2450</v>
      </c>
      <c r="G28" s="40">
        <v>1</v>
      </c>
      <c r="H28" s="41">
        <v>750</v>
      </c>
      <c r="I28" s="41">
        <v>750</v>
      </c>
      <c r="J28" s="41">
        <v>750</v>
      </c>
      <c r="K28" s="41">
        <v>750</v>
      </c>
    </row>
    <row r="29" spans="1:11" x14ac:dyDescent="0.2">
      <c r="A29" s="28" t="s">
        <v>428</v>
      </c>
      <c r="B29" s="44">
        <v>3</v>
      </c>
      <c r="C29" s="43">
        <v>600</v>
      </c>
      <c r="D29" s="43">
        <v>600</v>
      </c>
      <c r="E29" s="43">
        <v>600</v>
      </c>
      <c r="F29" s="43">
        <v>600</v>
      </c>
      <c r="G29" s="40">
        <v>0</v>
      </c>
      <c r="H29" s="41">
        <v>0</v>
      </c>
      <c r="I29" s="41">
        <v>0</v>
      </c>
      <c r="J29" s="41">
        <v>0</v>
      </c>
      <c r="K29" s="41">
        <v>0</v>
      </c>
    </row>
    <row r="30" spans="1:11" x14ac:dyDescent="0.2">
      <c r="A30" s="28" t="s">
        <v>170</v>
      </c>
      <c r="B30" s="44">
        <v>4</v>
      </c>
      <c r="C30" s="43">
        <v>935</v>
      </c>
      <c r="D30" s="43">
        <v>935</v>
      </c>
      <c r="E30" s="43">
        <v>935</v>
      </c>
      <c r="F30" s="43">
        <v>935</v>
      </c>
      <c r="G30" s="40">
        <v>1</v>
      </c>
      <c r="H30" s="41">
        <v>100</v>
      </c>
      <c r="I30" s="41">
        <v>100</v>
      </c>
      <c r="J30" s="41">
        <v>100</v>
      </c>
      <c r="K30" s="41">
        <v>100</v>
      </c>
    </row>
    <row r="31" spans="1:11" x14ac:dyDescent="0.2">
      <c r="A31" s="28" t="s">
        <v>35</v>
      </c>
      <c r="B31" s="44">
        <v>15</v>
      </c>
      <c r="C31" s="43">
        <v>800</v>
      </c>
      <c r="D31" s="43">
        <v>800</v>
      </c>
      <c r="E31" s="43">
        <v>800</v>
      </c>
      <c r="F31" s="43">
        <v>800</v>
      </c>
      <c r="G31" s="40">
        <v>0</v>
      </c>
      <c r="H31" s="41">
        <v>0</v>
      </c>
      <c r="I31" s="41">
        <v>0</v>
      </c>
      <c r="J31" s="41">
        <v>0</v>
      </c>
      <c r="K31" s="41">
        <v>0</v>
      </c>
    </row>
    <row r="32" spans="1:11" x14ac:dyDescent="0.2">
      <c r="A32" s="28" t="s">
        <v>427</v>
      </c>
      <c r="B32" s="44">
        <v>6</v>
      </c>
      <c r="C32" s="43">
        <v>1200</v>
      </c>
      <c r="D32" s="43">
        <v>1200</v>
      </c>
      <c r="E32" s="43">
        <v>1200</v>
      </c>
      <c r="F32" s="43">
        <v>1200</v>
      </c>
      <c r="G32" s="40">
        <v>0</v>
      </c>
      <c r="H32" s="41">
        <v>0</v>
      </c>
      <c r="I32" s="41">
        <v>0</v>
      </c>
      <c r="J32" s="41">
        <v>0</v>
      </c>
      <c r="K32" s="41">
        <v>0</v>
      </c>
    </row>
    <row r="33" spans="1:11" x14ac:dyDescent="0.2">
      <c r="A33" s="28" t="s">
        <v>210</v>
      </c>
      <c r="B33" s="44">
        <v>1</v>
      </c>
      <c r="C33" s="43">
        <v>33807.5</v>
      </c>
      <c r="D33" s="43">
        <v>33807.5</v>
      </c>
      <c r="E33" s="43">
        <v>33807.5</v>
      </c>
      <c r="F33" s="43">
        <v>33807.5</v>
      </c>
      <c r="G33" s="40">
        <v>0</v>
      </c>
      <c r="H33" s="41">
        <v>0</v>
      </c>
      <c r="I33" s="41">
        <v>0</v>
      </c>
      <c r="J33" s="41">
        <v>0</v>
      </c>
      <c r="K33" s="41">
        <v>0</v>
      </c>
    </row>
    <row r="34" spans="1:11" x14ac:dyDescent="0.2">
      <c r="A34" s="28" t="s">
        <v>17</v>
      </c>
      <c r="B34" s="44">
        <v>4</v>
      </c>
      <c r="C34" s="43">
        <v>785</v>
      </c>
      <c r="D34" s="43">
        <v>785</v>
      </c>
      <c r="E34" s="43">
        <v>785</v>
      </c>
      <c r="F34" s="43">
        <v>785</v>
      </c>
      <c r="G34" s="40">
        <v>1</v>
      </c>
      <c r="H34" s="41">
        <v>11.35</v>
      </c>
      <c r="I34" s="41">
        <v>11.35</v>
      </c>
      <c r="J34" s="41">
        <v>11.35</v>
      </c>
      <c r="K34" s="41">
        <v>11.35</v>
      </c>
    </row>
    <row r="36" spans="1:11" x14ac:dyDescent="0.2">
      <c r="A36" s="27" t="s">
        <v>457</v>
      </c>
      <c r="B36" s="27">
        <f>SUM(B4:B34)</f>
        <v>254</v>
      </c>
      <c r="G36" s="27">
        <f>SUM(G4:G34)</f>
        <v>134</v>
      </c>
    </row>
    <row r="39" spans="1:11" s="31" customFormat="1" ht="33.75" x14ac:dyDescent="0.2">
      <c r="A39" s="46" t="s">
        <v>456</v>
      </c>
      <c r="B39" s="32" t="s">
        <v>440</v>
      </c>
      <c r="C39" s="32" t="s">
        <v>441</v>
      </c>
      <c r="D39" s="32" t="s">
        <v>455</v>
      </c>
      <c r="E39" s="32" t="s">
        <v>442</v>
      </c>
      <c r="F39" s="32" t="s">
        <v>443</v>
      </c>
      <c r="G39" s="36" t="s">
        <v>440</v>
      </c>
      <c r="H39" s="36" t="s">
        <v>448</v>
      </c>
      <c r="I39" s="36" t="s">
        <v>454</v>
      </c>
      <c r="J39" s="36" t="s">
        <v>449</v>
      </c>
      <c r="K39" s="36" t="s">
        <v>450</v>
      </c>
    </row>
    <row r="40" spans="1:11" x14ac:dyDescent="0.2">
      <c r="A40" s="28" t="s">
        <v>11</v>
      </c>
      <c r="B40" s="47">
        <v>156</v>
      </c>
      <c r="C40" s="48">
        <v>400</v>
      </c>
      <c r="D40" s="48">
        <v>2706.666666666667</v>
      </c>
      <c r="E40" s="48">
        <v>25475</v>
      </c>
      <c r="F40" s="48">
        <v>3703.2436538461548</v>
      </c>
      <c r="G40" s="49">
        <v>81</v>
      </c>
      <c r="H40" s="50">
        <v>0</v>
      </c>
      <c r="I40" s="50">
        <v>650</v>
      </c>
      <c r="J40" s="50">
        <v>5149.58</v>
      </c>
      <c r="K40" s="50">
        <v>1219.0557201646091</v>
      </c>
    </row>
    <row r="41" spans="1:11" x14ac:dyDescent="0.2">
      <c r="A41" s="28" t="s">
        <v>345</v>
      </c>
      <c r="B41" s="47">
        <v>9</v>
      </c>
      <c r="C41" s="48">
        <v>450</v>
      </c>
      <c r="D41" s="48">
        <v>2100</v>
      </c>
      <c r="E41" s="48">
        <v>2821.1</v>
      </c>
      <c r="F41" s="48">
        <v>1910.8999999999999</v>
      </c>
      <c r="G41" s="49">
        <v>3</v>
      </c>
      <c r="H41" s="50">
        <v>0</v>
      </c>
      <c r="I41" s="50">
        <v>480</v>
      </c>
      <c r="J41" s="50">
        <v>2400</v>
      </c>
      <c r="K41" s="50">
        <v>1041</v>
      </c>
    </row>
    <row r="42" spans="1:11" x14ac:dyDescent="0.2">
      <c r="A42" s="28" t="s">
        <v>439</v>
      </c>
      <c r="B42" s="47">
        <v>2</v>
      </c>
      <c r="C42" s="48">
        <v>3500</v>
      </c>
      <c r="D42" s="48">
        <v>8250</v>
      </c>
      <c r="E42" s="48">
        <v>13000</v>
      </c>
      <c r="F42" s="48">
        <v>8250</v>
      </c>
      <c r="G42" s="49">
        <v>1</v>
      </c>
      <c r="H42" s="50">
        <v>0</v>
      </c>
      <c r="I42" s="50">
        <v>1200</v>
      </c>
      <c r="J42" s="50">
        <v>1200</v>
      </c>
      <c r="K42" s="50">
        <v>1200</v>
      </c>
    </row>
    <row r="43" spans="1:11" x14ac:dyDescent="0.2">
      <c r="A43" s="28" t="s">
        <v>272</v>
      </c>
      <c r="B43" s="47">
        <v>2</v>
      </c>
      <c r="C43" s="48">
        <v>2792</v>
      </c>
      <c r="D43" s="48">
        <v>2996</v>
      </c>
      <c r="E43" s="48">
        <v>3200</v>
      </c>
      <c r="F43" s="48">
        <v>2996</v>
      </c>
      <c r="G43" s="49">
        <v>1</v>
      </c>
      <c r="H43" s="50">
        <v>0</v>
      </c>
      <c r="I43" s="50">
        <v>1000</v>
      </c>
      <c r="J43" s="50">
        <v>1000</v>
      </c>
      <c r="K43" s="50">
        <v>1000</v>
      </c>
    </row>
    <row r="44" spans="1:11" x14ac:dyDescent="0.2">
      <c r="A44" s="28" t="s">
        <v>257</v>
      </c>
      <c r="B44" s="47">
        <v>18</v>
      </c>
      <c r="C44" s="48">
        <v>1500</v>
      </c>
      <c r="D44" s="48">
        <v>3720.6</v>
      </c>
      <c r="E44" s="48">
        <v>15000</v>
      </c>
      <c r="F44" s="48">
        <v>5486.0572222222218</v>
      </c>
      <c r="G44" s="49">
        <v>14</v>
      </c>
      <c r="H44" s="50">
        <v>0</v>
      </c>
      <c r="I44" s="50">
        <v>1000</v>
      </c>
      <c r="J44" s="50">
        <v>4000</v>
      </c>
      <c r="K44" s="50">
        <v>2037.3571428571429</v>
      </c>
    </row>
    <row r="45" spans="1:11" x14ac:dyDescent="0.2">
      <c r="A45" s="28" t="s">
        <v>433</v>
      </c>
      <c r="B45" s="47">
        <v>6</v>
      </c>
      <c r="C45" s="48">
        <v>1500</v>
      </c>
      <c r="D45" s="48">
        <v>3489</v>
      </c>
      <c r="E45" s="48">
        <v>11172</v>
      </c>
      <c r="F45" s="48">
        <v>4958.4233333333332</v>
      </c>
      <c r="G45" s="49">
        <v>3</v>
      </c>
      <c r="H45" s="50">
        <v>0</v>
      </c>
      <c r="I45" s="50">
        <v>500</v>
      </c>
      <c r="J45" s="50">
        <v>1540</v>
      </c>
      <c r="K45" s="50">
        <v>753.33333333333337</v>
      </c>
    </row>
    <row r="46" spans="1:11" x14ac:dyDescent="0.2">
      <c r="A46" s="28" t="s">
        <v>59</v>
      </c>
      <c r="B46" s="47">
        <v>16</v>
      </c>
      <c r="C46" s="48">
        <v>1100</v>
      </c>
      <c r="D46" s="48">
        <v>2150</v>
      </c>
      <c r="E46" s="48">
        <v>15000</v>
      </c>
      <c r="F46" s="48">
        <v>3094.125</v>
      </c>
      <c r="G46" s="49">
        <v>9</v>
      </c>
      <c r="H46" s="50">
        <v>0</v>
      </c>
      <c r="I46" s="50">
        <v>750</v>
      </c>
      <c r="J46" s="50">
        <v>4286</v>
      </c>
      <c r="K46" s="50">
        <v>1215.1111111111111</v>
      </c>
    </row>
    <row r="47" spans="1:11" x14ac:dyDescent="0.2">
      <c r="A47" s="28" t="s">
        <v>436</v>
      </c>
      <c r="B47" s="47">
        <v>8</v>
      </c>
      <c r="C47" s="48">
        <v>1500</v>
      </c>
      <c r="D47" s="48">
        <v>2983.5</v>
      </c>
      <c r="E47" s="48">
        <v>8000</v>
      </c>
      <c r="F47" s="48">
        <v>3541.5</v>
      </c>
      <c r="G47" s="49">
        <v>2</v>
      </c>
      <c r="H47" s="50">
        <v>0</v>
      </c>
      <c r="I47" s="50">
        <v>1000</v>
      </c>
      <c r="J47" s="50">
        <v>1200</v>
      </c>
      <c r="K47" s="50">
        <v>1000</v>
      </c>
    </row>
    <row r="48" spans="1:11" x14ac:dyDescent="0.2">
      <c r="A48" s="28" t="s">
        <v>85</v>
      </c>
      <c r="B48" s="47">
        <v>26</v>
      </c>
      <c r="C48" s="48">
        <v>750</v>
      </c>
      <c r="D48" s="48">
        <v>14750</v>
      </c>
      <c r="E48" s="48">
        <v>56000</v>
      </c>
      <c r="F48" s="48">
        <v>18965.26282051282</v>
      </c>
      <c r="G48" s="49">
        <v>15</v>
      </c>
      <c r="H48" s="50">
        <v>0</v>
      </c>
      <c r="I48" s="50">
        <v>1000</v>
      </c>
      <c r="J48" s="50">
        <v>9720</v>
      </c>
      <c r="K48" s="50">
        <v>3063.8222222222225</v>
      </c>
    </row>
    <row r="49" spans="1:11" x14ac:dyDescent="0.2">
      <c r="A49" s="28" t="s">
        <v>437</v>
      </c>
      <c r="B49" s="47">
        <v>1</v>
      </c>
      <c r="C49" s="48">
        <v>2900</v>
      </c>
      <c r="D49" s="48">
        <v>2900</v>
      </c>
      <c r="E49" s="48">
        <v>2900</v>
      </c>
      <c r="F49" s="48">
        <v>2900</v>
      </c>
      <c r="G49" s="49">
        <v>1</v>
      </c>
      <c r="H49" s="50">
        <v>20</v>
      </c>
      <c r="I49" s="50">
        <v>20</v>
      </c>
      <c r="J49" s="50">
        <v>20</v>
      </c>
      <c r="K49" s="50">
        <v>20</v>
      </c>
    </row>
    <row r="50" spans="1:11" x14ac:dyDescent="0.2">
      <c r="A50" s="28" t="s">
        <v>435</v>
      </c>
      <c r="B50" s="47">
        <v>5</v>
      </c>
      <c r="C50" s="48">
        <v>990</v>
      </c>
      <c r="D50" s="48">
        <v>2824.71</v>
      </c>
      <c r="E50" s="48">
        <v>35000</v>
      </c>
      <c r="F50" s="48">
        <v>11542.941999999999</v>
      </c>
      <c r="G50" s="49">
        <v>2</v>
      </c>
      <c r="H50" s="50">
        <v>0</v>
      </c>
      <c r="I50" s="50">
        <v>5061</v>
      </c>
      <c r="J50" s="50">
        <v>10000</v>
      </c>
      <c r="K50" s="50">
        <v>5061</v>
      </c>
    </row>
    <row r="51" spans="1:11" x14ac:dyDescent="0.2">
      <c r="A51" s="28" t="s">
        <v>189</v>
      </c>
      <c r="B51" s="47">
        <v>3</v>
      </c>
      <c r="C51" s="48">
        <v>2392.92</v>
      </c>
      <c r="D51" s="48">
        <v>2700</v>
      </c>
      <c r="E51" s="48">
        <v>4850</v>
      </c>
      <c r="F51" s="48">
        <v>3314.3066666666668</v>
      </c>
      <c r="G51" s="49">
        <v>2</v>
      </c>
      <c r="H51" s="50">
        <v>0</v>
      </c>
      <c r="I51" s="50">
        <v>925</v>
      </c>
      <c r="J51" s="50">
        <v>1750</v>
      </c>
      <c r="K51" s="50">
        <v>925</v>
      </c>
    </row>
    <row r="52" spans="1:11" x14ac:dyDescent="0.2">
      <c r="A52" s="28" t="s">
        <v>434</v>
      </c>
      <c r="B52" s="47">
        <v>2</v>
      </c>
      <c r="C52" s="48">
        <v>1500</v>
      </c>
      <c r="D52" s="48">
        <v>1884.0450000000001</v>
      </c>
      <c r="E52" s="48">
        <v>2268.09</v>
      </c>
      <c r="F52" s="48">
        <v>1884.0450000000001</v>
      </c>
      <c r="G52" s="49">
        <v>2</v>
      </c>
      <c r="H52" s="50">
        <v>0</v>
      </c>
      <c r="I52" s="50">
        <v>0</v>
      </c>
      <c r="J52" s="50">
        <v>0</v>
      </c>
      <c r="K52" s="50">
        <v>0</v>
      </c>
    </row>
    <row r="54" spans="1:11" x14ac:dyDescent="0.2">
      <c r="A54" s="27" t="s">
        <v>457</v>
      </c>
      <c r="B54" s="27">
        <f>SUM(B40:B52)</f>
        <v>254</v>
      </c>
      <c r="G54" s="27">
        <f>SUM(G40:G52)</f>
        <v>136</v>
      </c>
    </row>
    <row r="57" spans="1:11" ht="33.75" x14ac:dyDescent="0.2">
      <c r="A57" s="51" t="s">
        <v>451</v>
      </c>
      <c r="B57" s="33" t="s">
        <v>440</v>
      </c>
      <c r="C57" s="33" t="s">
        <v>441</v>
      </c>
      <c r="D57" s="33" t="s">
        <v>455</v>
      </c>
      <c r="E57" s="33" t="s">
        <v>442</v>
      </c>
      <c r="F57" s="33" t="s">
        <v>443</v>
      </c>
      <c r="G57" s="37" t="s">
        <v>440</v>
      </c>
      <c r="H57" s="37" t="s">
        <v>448</v>
      </c>
      <c r="I57" s="37" t="s">
        <v>454</v>
      </c>
      <c r="J57" s="37" t="s">
        <v>449</v>
      </c>
      <c r="K57" s="37" t="s">
        <v>450</v>
      </c>
    </row>
    <row r="58" spans="1:11" x14ac:dyDescent="0.2">
      <c r="A58" s="28" t="s">
        <v>179</v>
      </c>
      <c r="B58" s="55">
        <v>119</v>
      </c>
      <c r="C58" s="54">
        <v>400</v>
      </c>
      <c r="D58" s="54">
        <v>2800</v>
      </c>
      <c r="E58" s="54">
        <v>42817</v>
      </c>
      <c r="F58" s="54">
        <v>5117.7964705882368</v>
      </c>
      <c r="G58" s="53">
        <v>63</v>
      </c>
      <c r="H58" s="52">
        <v>0</v>
      </c>
      <c r="I58" s="52">
        <v>1000</v>
      </c>
      <c r="J58" s="52">
        <v>10000</v>
      </c>
      <c r="K58" s="52">
        <v>1669.3520634920633</v>
      </c>
    </row>
    <row r="59" spans="1:11" x14ac:dyDescent="0.2">
      <c r="A59" s="28" t="s">
        <v>183</v>
      </c>
      <c r="B59" s="55">
        <v>9</v>
      </c>
      <c r="C59" s="54">
        <v>1500</v>
      </c>
      <c r="D59" s="54">
        <v>2000</v>
      </c>
      <c r="E59" s="54">
        <v>25000</v>
      </c>
      <c r="F59" s="54">
        <v>6488.8888888888887</v>
      </c>
      <c r="G59" s="53">
        <v>6</v>
      </c>
      <c r="H59" s="52">
        <v>0</v>
      </c>
      <c r="I59" s="52">
        <v>940</v>
      </c>
      <c r="J59" s="52">
        <v>5000</v>
      </c>
      <c r="K59" s="52">
        <v>1755</v>
      </c>
    </row>
    <row r="60" spans="1:11" x14ac:dyDescent="0.2">
      <c r="A60" s="28" t="s">
        <v>236</v>
      </c>
      <c r="B60" s="55">
        <v>4</v>
      </c>
      <c r="C60" s="54">
        <v>2824.71</v>
      </c>
      <c r="D60" s="54">
        <v>3473.3</v>
      </c>
      <c r="E60" s="54">
        <v>25475</v>
      </c>
      <c r="F60" s="54">
        <v>8811.5774999999994</v>
      </c>
      <c r="G60" s="53">
        <v>0</v>
      </c>
      <c r="H60" s="52">
        <v>0</v>
      </c>
      <c r="I60" s="52">
        <v>0</v>
      </c>
      <c r="J60" s="52">
        <v>0</v>
      </c>
      <c r="K60" s="52">
        <v>0</v>
      </c>
    </row>
    <row r="61" spans="1:11" x14ac:dyDescent="0.2">
      <c r="A61" s="28" t="s">
        <v>190</v>
      </c>
      <c r="B61" s="55">
        <v>31</v>
      </c>
      <c r="C61" s="54">
        <v>1860</v>
      </c>
      <c r="D61" s="54">
        <v>6000</v>
      </c>
      <c r="E61" s="54">
        <v>56000</v>
      </c>
      <c r="F61" s="54">
        <v>8617.4561290322599</v>
      </c>
      <c r="G61" s="53">
        <v>19</v>
      </c>
      <c r="H61" s="52">
        <v>0</v>
      </c>
      <c r="I61" s="52">
        <v>1750</v>
      </c>
      <c r="J61" s="52">
        <v>6744</v>
      </c>
      <c r="K61" s="52">
        <v>2330.6315789473683</v>
      </c>
    </row>
    <row r="62" spans="1:11" x14ac:dyDescent="0.2">
      <c r="A62" s="28" t="s">
        <v>446</v>
      </c>
      <c r="B62" s="55">
        <v>7</v>
      </c>
      <c r="C62" s="54">
        <v>5000</v>
      </c>
      <c r="D62" s="54">
        <v>6400</v>
      </c>
      <c r="E62" s="54">
        <v>9716</v>
      </c>
      <c r="F62" s="54">
        <v>6688</v>
      </c>
      <c r="G62" s="53">
        <v>3</v>
      </c>
      <c r="H62" s="52">
        <v>0</v>
      </c>
      <c r="I62" s="52">
        <v>500</v>
      </c>
      <c r="J62" s="52">
        <v>1000</v>
      </c>
      <c r="K62" s="52">
        <v>600</v>
      </c>
    </row>
    <row r="63" spans="1:11" x14ac:dyDescent="0.2">
      <c r="A63" s="28" t="s">
        <v>445</v>
      </c>
      <c r="B63" s="55">
        <v>2</v>
      </c>
      <c r="C63" s="54">
        <v>2000</v>
      </c>
      <c r="D63" s="54">
        <v>21000</v>
      </c>
      <c r="E63" s="54">
        <v>40000</v>
      </c>
      <c r="F63" s="54">
        <v>21000</v>
      </c>
      <c r="G63" s="53">
        <v>1</v>
      </c>
      <c r="H63" s="52">
        <v>0</v>
      </c>
      <c r="I63" s="52">
        <v>600</v>
      </c>
      <c r="J63" s="52">
        <v>600</v>
      </c>
      <c r="K63" s="52">
        <v>600</v>
      </c>
    </row>
    <row r="65" spans="1:11" x14ac:dyDescent="0.2">
      <c r="A65" s="27" t="s">
        <v>457</v>
      </c>
      <c r="B65" s="27">
        <f>SUM(B58:B63)</f>
        <v>172</v>
      </c>
      <c r="G65" s="27">
        <f>SUM(G58:G63)</f>
        <v>92</v>
      </c>
    </row>
    <row r="68" spans="1:11" ht="33.75" x14ac:dyDescent="0.2">
      <c r="A68" s="60" t="s">
        <v>453</v>
      </c>
      <c r="B68" s="58" t="s">
        <v>440</v>
      </c>
      <c r="C68" s="58" t="s">
        <v>441</v>
      </c>
      <c r="D68" s="58" t="s">
        <v>455</v>
      </c>
      <c r="E68" s="58" t="s">
        <v>442</v>
      </c>
      <c r="F68" s="58" t="s">
        <v>443</v>
      </c>
      <c r="G68" s="39" t="s">
        <v>440</v>
      </c>
      <c r="H68" s="39" t="s">
        <v>448</v>
      </c>
      <c r="I68" s="39" t="s">
        <v>454</v>
      </c>
      <c r="J68" s="39" t="s">
        <v>449</v>
      </c>
      <c r="K68" s="39" t="s">
        <v>450</v>
      </c>
    </row>
    <row r="69" spans="1:11" x14ac:dyDescent="0.2">
      <c r="A69" s="28" t="s">
        <v>193</v>
      </c>
      <c r="B69" s="61">
        <v>43</v>
      </c>
      <c r="C69" s="62">
        <v>800</v>
      </c>
      <c r="D69" s="62">
        <v>2831.05</v>
      </c>
      <c r="E69" s="62">
        <v>25475</v>
      </c>
      <c r="F69" s="62">
        <v>4492.7413953488376</v>
      </c>
      <c r="G69" s="56">
        <v>18</v>
      </c>
      <c r="H69" s="57">
        <v>0</v>
      </c>
      <c r="I69" s="59">
        <v>1100</v>
      </c>
      <c r="J69" s="57">
        <v>4000</v>
      </c>
      <c r="K69" s="57">
        <v>1512.2222222222222</v>
      </c>
    </row>
    <row r="70" spans="1:11" x14ac:dyDescent="0.2">
      <c r="A70" s="28" t="s">
        <v>181</v>
      </c>
      <c r="B70" s="61">
        <v>121</v>
      </c>
      <c r="C70" s="62">
        <v>400</v>
      </c>
      <c r="D70" s="62">
        <v>3500</v>
      </c>
      <c r="E70" s="62">
        <v>56000</v>
      </c>
      <c r="F70" s="62">
        <v>6420.1789256198354</v>
      </c>
      <c r="G70" s="56">
        <v>69</v>
      </c>
      <c r="H70" s="57">
        <v>0</v>
      </c>
      <c r="I70" s="59">
        <v>1000</v>
      </c>
      <c r="J70" s="57">
        <v>10000</v>
      </c>
      <c r="K70" s="57">
        <v>1825.5243478260868</v>
      </c>
    </row>
    <row r="71" spans="1:11" x14ac:dyDescent="0.2">
      <c r="A71" s="28" t="s">
        <v>201</v>
      </c>
      <c r="B71" s="61">
        <v>6</v>
      </c>
      <c r="C71" s="62">
        <v>600</v>
      </c>
      <c r="D71" s="62">
        <v>5000</v>
      </c>
      <c r="E71" s="62">
        <v>40000</v>
      </c>
      <c r="F71" s="62">
        <v>12138.616666666667</v>
      </c>
      <c r="G71" s="56">
        <v>4</v>
      </c>
      <c r="H71" s="57">
        <v>0</v>
      </c>
      <c r="I71" s="59">
        <v>450</v>
      </c>
      <c r="J71" s="57">
        <v>5000</v>
      </c>
      <c r="K71" s="57">
        <v>1550</v>
      </c>
    </row>
    <row r="73" spans="1:11" x14ac:dyDescent="0.2">
      <c r="A73" s="27" t="s">
        <v>457</v>
      </c>
      <c r="B73" s="27">
        <f>SUM(B69:B71)</f>
        <v>170</v>
      </c>
      <c r="G73" s="27">
        <f>SUM(G69:G71)</f>
        <v>91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"/>
  <sheetViews>
    <sheetView workbookViewId="0">
      <selection activeCell="C12" sqref="C12"/>
    </sheetView>
  </sheetViews>
  <sheetFormatPr defaultRowHeight="12.75" x14ac:dyDescent="0.2"/>
  <cols>
    <col min="1" max="1" width="5.28515625" customWidth="1"/>
    <col min="4" max="4" width="24.42578125" bestFit="1" customWidth="1"/>
    <col min="5" max="5" width="36.42578125" bestFit="1" customWidth="1"/>
    <col min="7" max="7" width="18.85546875" bestFit="1" customWidth="1"/>
    <col min="8" max="8" width="9.28515625" customWidth="1"/>
    <col min="9" max="9" width="17.85546875" bestFit="1" customWidth="1"/>
  </cols>
  <sheetData>
    <row r="1" spans="1:15" x14ac:dyDescent="0.2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2" t="s">
        <v>8</v>
      </c>
      <c r="J1" s="1"/>
      <c r="K1" s="1"/>
      <c r="L1" s="1"/>
      <c r="M1" s="1"/>
      <c r="N1" s="1"/>
      <c r="O1" s="1"/>
    </row>
    <row r="2" spans="1:15" x14ac:dyDescent="0.2">
      <c r="A2" s="10">
        <v>44712.442508784719</v>
      </c>
      <c r="B2" s="13" t="s">
        <v>26</v>
      </c>
      <c r="C2" s="13" t="s">
        <v>154</v>
      </c>
      <c r="D2" s="12">
        <v>11380</v>
      </c>
      <c r="E2" s="12">
        <v>2200</v>
      </c>
      <c r="F2" s="13" t="s">
        <v>25</v>
      </c>
      <c r="G2" s="13"/>
      <c r="H2" s="14"/>
      <c r="I2" s="13"/>
    </row>
    <row r="3" spans="1:15" x14ac:dyDescent="0.2">
      <c r="A3" s="10">
        <v>44713.059811284722</v>
      </c>
      <c r="B3" t="s">
        <v>99</v>
      </c>
      <c r="C3" s="13" t="s">
        <v>350</v>
      </c>
      <c r="D3" s="12">
        <v>7000</v>
      </c>
      <c r="E3" s="12">
        <v>700</v>
      </c>
      <c r="F3" s="13" t="s">
        <v>351</v>
      </c>
      <c r="G3" s="13">
        <v>7</v>
      </c>
      <c r="H3" s="14" t="s">
        <v>190</v>
      </c>
      <c r="I3" s="13" t="s">
        <v>181</v>
      </c>
    </row>
    <row r="4" spans="1:15" x14ac:dyDescent="0.2">
      <c r="A4" s="10">
        <v>44712.635233344903</v>
      </c>
      <c r="B4" s="13" t="s">
        <v>26</v>
      </c>
      <c r="C4" s="13" t="s">
        <v>233</v>
      </c>
      <c r="D4" s="12">
        <v>2000</v>
      </c>
      <c r="E4" s="12">
        <v>500</v>
      </c>
      <c r="F4" s="13" t="s">
        <v>25</v>
      </c>
      <c r="G4" s="13">
        <v>2</v>
      </c>
      <c r="H4" s="14" t="s">
        <v>179</v>
      </c>
      <c r="I4" s="13" t="s">
        <v>181</v>
      </c>
    </row>
    <row r="5" spans="1:15" x14ac:dyDescent="0.2">
      <c r="A5" s="10">
        <v>44712.645865219907</v>
      </c>
      <c r="B5" s="13" t="s">
        <v>26</v>
      </c>
      <c r="C5" s="13" t="s">
        <v>27</v>
      </c>
      <c r="D5" s="12">
        <v>1451.86</v>
      </c>
      <c r="E5" s="12">
        <v>5149.58</v>
      </c>
      <c r="F5" s="13" t="s">
        <v>11</v>
      </c>
      <c r="G5" s="13">
        <v>4</v>
      </c>
      <c r="H5" s="14" t="s">
        <v>179</v>
      </c>
      <c r="I5" s="13" t="s">
        <v>181</v>
      </c>
    </row>
    <row r="6" spans="1:15" x14ac:dyDescent="0.2">
      <c r="A6" s="5">
        <v>44711.907256805556</v>
      </c>
      <c r="B6" t="s">
        <v>35</v>
      </c>
      <c r="C6" s="8" t="s">
        <v>76</v>
      </c>
      <c r="D6" s="15">
        <v>6500</v>
      </c>
      <c r="E6" s="15">
        <v>500</v>
      </c>
      <c r="F6" s="8" t="s">
        <v>11</v>
      </c>
      <c r="G6" s="8"/>
      <c r="H6" s="9"/>
      <c r="I6" s="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0 9 . 2 7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 2 0 2 2 - 0 6 - 0 5 T 1 6 : 0 8 : 4 3 . 1 6 8 6 2 5 7 + 0 0 : 0 0 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4 8 b b c f 7 1 - c 1 a f - 4 4 8 9 - 9 8 0 8 - 7 4 6 4 c 8 1 4 e 4 2 e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 P v t < / S l i c e r S h e e t N a m e > < S A H o s t H a s h > 7 5 9 4 2 4 7 3 1 < / S A H o s t H a s h > < G e m i n i F i e l d L i s t V i s i b l e > T r u e < / G e m i n i F i e l d L i s t V i s i b l e > < / S e t t i n g s > ] ] > < / C u s t o m C o n t e n t > < / G e m i n i > 
</file>

<file path=customXml/itemProps1.xml><?xml version="1.0" encoding="utf-8"?>
<ds:datastoreItem xmlns:ds="http://schemas.openxmlformats.org/officeDocument/2006/customXml" ds:itemID="{BEB65F04-551A-4B95-A763-40FFC36256AB}">
  <ds:schemaRefs/>
</ds:datastoreItem>
</file>

<file path=customXml/itemProps2.xml><?xml version="1.0" encoding="utf-8"?>
<ds:datastoreItem xmlns:ds="http://schemas.openxmlformats.org/officeDocument/2006/customXml" ds:itemID="{526CB548-9AF9-4A4F-A204-A7CA26292C7C}">
  <ds:schemaRefs/>
</ds:datastoreItem>
</file>

<file path=customXml/itemProps3.xml><?xml version="1.0" encoding="utf-8"?>
<ds:datastoreItem xmlns:ds="http://schemas.openxmlformats.org/officeDocument/2006/customXml" ds:itemID="{0A493DD6-EC87-4B74-8052-B864EEFE8046}">
  <ds:schemaRefs/>
</ds:datastoreItem>
</file>

<file path=customXml/itemProps4.xml><?xml version="1.0" encoding="utf-8"?>
<ds:datastoreItem xmlns:ds="http://schemas.openxmlformats.org/officeDocument/2006/customXml" ds:itemID="{9F3A12CD-974E-48FC-9226-EE0AF920BA47}">
  <ds:schemaRefs/>
</ds:datastoreItem>
</file>

<file path=customXml/itemProps5.xml><?xml version="1.0" encoding="utf-8"?>
<ds:datastoreItem xmlns:ds="http://schemas.openxmlformats.org/officeDocument/2006/customXml" ds:itemID="{AAF3FD4E-D19A-461B-A9F8-CAB88E163D6E}">
  <ds:schemaRefs/>
</ds:datastoreItem>
</file>

<file path=customXml/itemProps6.xml><?xml version="1.0" encoding="utf-8"?>
<ds:datastoreItem xmlns:ds="http://schemas.openxmlformats.org/officeDocument/2006/customXml" ds:itemID="{309FE771-6B03-4EF8-9552-A7A631DABF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Form responses 1</vt:lpstr>
      <vt:lpstr>Form Responses - Copy</vt:lpstr>
      <vt:lpstr>Pvt</vt:lpstr>
      <vt:lpstr>Sheet3</vt:lpstr>
      <vt:lpstr>Sheet1</vt:lpstr>
      <vt:lpstr>Insights</vt:lpstr>
      <vt:lpstr>Duplicates</vt:lpstr>
      <vt:lpstr>pivot</vt:lpstr>
      <vt:lpstr>Pivot1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SESDAC 2</dc:creator>
  <cp:lastModifiedBy>Emmanuel Akakpo</cp:lastModifiedBy>
  <dcterms:created xsi:type="dcterms:W3CDTF">2022-06-03T23:00:10Z</dcterms:created>
  <dcterms:modified xsi:type="dcterms:W3CDTF">2022-06-05T16:22:14Z</dcterms:modified>
</cp:coreProperties>
</file>